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rojekty MZd\__Projekty 2021+\CDZ IV\13 Dotační program\05_final na vyhlášení\Přílohy metodiky a žádosti\"/>
    </mc:Choice>
  </mc:AlternateContent>
  <xr:revisionPtr revIDLastSave="0" documentId="13_ncr:1_{2D69088E-8754-4C03-83EC-25BBF5EB4F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oupis položek" sheetId="2" r:id="rId1"/>
    <sheet name="Limity" sheetId="3" r:id="rId2"/>
  </sheets>
  <definedNames>
    <definedName name="_xlnm.Print_Area" localSheetId="0">'Soupis položek'!$A$6:$S$86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" i="2" l="1"/>
  <c r="U78" i="2"/>
  <c r="U14" i="2"/>
  <c r="V14" i="2"/>
  <c r="W14" i="2"/>
  <c r="X14" i="2"/>
  <c r="U15" i="2"/>
  <c r="V15" i="2"/>
  <c r="W15" i="2"/>
  <c r="X15" i="2"/>
  <c r="U16" i="2"/>
  <c r="V16" i="2"/>
  <c r="W16" i="2"/>
  <c r="X16" i="2"/>
  <c r="V17" i="2"/>
  <c r="W17" i="2"/>
  <c r="X17" i="2"/>
  <c r="U18" i="2"/>
  <c r="V18" i="2"/>
  <c r="W18" i="2"/>
  <c r="X18" i="2"/>
  <c r="U19" i="2"/>
  <c r="V19" i="2"/>
  <c r="W19" i="2"/>
  <c r="X19" i="2"/>
  <c r="U20" i="2"/>
  <c r="V20" i="2"/>
  <c r="W20" i="2"/>
  <c r="X20" i="2"/>
  <c r="U21" i="2"/>
  <c r="V21" i="2"/>
  <c r="W21" i="2"/>
  <c r="X21" i="2"/>
  <c r="U22" i="2"/>
  <c r="V22" i="2"/>
  <c r="W22" i="2"/>
  <c r="X22" i="2"/>
  <c r="U23" i="2"/>
  <c r="V23" i="2"/>
  <c r="W23" i="2"/>
  <c r="X23" i="2"/>
  <c r="U24" i="2"/>
  <c r="V24" i="2"/>
  <c r="W24" i="2"/>
  <c r="X24" i="2"/>
  <c r="U25" i="2"/>
  <c r="V25" i="2"/>
  <c r="W25" i="2"/>
  <c r="X25" i="2"/>
  <c r="U26" i="2"/>
  <c r="V26" i="2"/>
  <c r="W26" i="2"/>
  <c r="X26" i="2"/>
  <c r="U27" i="2"/>
  <c r="V27" i="2"/>
  <c r="W27" i="2"/>
  <c r="X27" i="2"/>
  <c r="U28" i="2"/>
  <c r="V28" i="2"/>
  <c r="W28" i="2"/>
  <c r="X28" i="2"/>
  <c r="U29" i="2"/>
  <c r="V29" i="2"/>
  <c r="W29" i="2"/>
  <c r="X29" i="2"/>
  <c r="U30" i="2"/>
  <c r="V30" i="2"/>
  <c r="W30" i="2"/>
  <c r="X30" i="2"/>
  <c r="U31" i="2"/>
  <c r="V31" i="2"/>
  <c r="W31" i="2"/>
  <c r="X31" i="2"/>
  <c r="U32" i="2"/>
  <c r="V32" i="2"/>
  <c r="W32" i="2"/>
  <c r="X32" i="2"/>
  <c r="U33" i="2"/>
  <c r="V33" i="2"/>
  <c r="W33" i="2"/>
  <c r="X33" i="2"/>
  <c r="U34" i="2"/>
  <c r="V34" i="2"/>
  <c r="W34" i="2"/>
  <c r="X34" i="2"/>
  <c r="U35" i="2"/>
  <c r="V35" i="2"/>
  <c r="W35" i="2"/>
  <c r="X35" i="2"/>
  <c r="U36" i="2"/>
  <c r="V36" i="2"/>
  <c r="W36" i="2"/>
  <c r="X36" i="2"/>
  <c r="U37" i="2"/>
  <c r="V37" i="2"/>
  <c r="W37" i="2"/>
  <c r="X37" i="2"/>
  <c r="U38" i="2"/>
  <c r="V38" i="2"/>
  <c r="W38" i="2"/>
  <c r="X38" i="2"/>
  <c r="U39" i="2"/>
  <c r="V39" i="2"/>
  <c r="W39" i="2"/>
  <c r="X39" i="2"/>
  <c r="U40" i="2"/>
  <c r="V40" i="2"/>
  <c r="W40" i="2"/>
  <c r="X40" i="2"/>
  <c r="U41" i="2"/>
  <c r="V41" i="2"/>
  <c r="W41" i="2"/>
  <c r="X41" i="2"/>
  <c r="U42" i="2"/>
  <c r="V42" i="2"/>
  <c r="W42" i="2"/>
  <c r="X42" i="2"/>
  <c r="U43" i="2"/>
  <c r="V43" i="2"/>
  <c r="W43" i="2"/>
  <c r="X43" i="2"/>
  <c r="U44" i="2"/>
  <c r="V44" i="2"/>
  <c r="W44" i="2"/>
  <c r="X44" i="2"/>
  <c r="U45" i="2"/>
  <c r="V45" i="2"/>
  <c r="W45" i="2"/>
  <c r="X45" i="2"/>
  <c r="U46" i="2"/>
  <c r="V46" i="2"/>
  <c r="W46" i="2"/>
  <c r="X46" i="2"/>
  <c r="U47" i="2"/>
  <c r="V47" i="2"/>
  <c r="W47" i="2"/>
  <c r="X47" i="2"/>
  <c r="U48" i="2"/>
  <c r="V48" i="2"/>
  <c r="W48" i="2"/>
  <c r="X48" i="2"/>
  <c r="U49" i="2"/>
  <c r="V49" i="2"/>
  <c r="W49" i="2"/>
  <c r="X49" i="2"/>
  <c r="U50" i="2"/>
  <c r="V50" i="2"/>
  <c r="W50" i="2"/>
  <c r="X50" i="2"/>
  <c r="U51" i="2"/>
  <c r="V51" i="2"/>
  <c r="W51" i="2"/>
  <c r="X51" i="2"/>
  <c r="U52" i="2"/>
  <c r="V52" i="2"/>
  <c r="W52" i="2"/>
  <c r="X52" i="2"/>
  <c r="U53" i="2"/>
  <c r="V53" i="2"/>
  <c r="W53" i="2"/>
  <c r="X53" i="2"/>
  <c r="U54" i="2"/>
  <c r="V54" i="2"/>
  <c r="W54" i="2"/>
  <c r="X54" i="2"/>
  <c r="U55" i="2"/>
  <c r="V55" i="2"/>
  <c r="W55" i="2"/>
  <c r="X55" i="2"/>
  <c r="U56" i="2"/>
  <c r="V56" i="2"/>
  <c r="W56" i="2"/>
  <c r="X56" i="2"/>
  <c r="U57" i="2"/>
  <c r="V57" i="2"/>
  <c r="W57" i="2"/>
  <c r="X57" i="2"/>
  <c r="U58" i="2"/>
  <c r="V58" i="2"/>
  <c r="W58" i="2"/>
  <c r="X58" i="2"/>
  <c r="U59" i="2"/>
  <c r="V59" i="2"/>
  <c r="W59" i="2"/>
  <c r="X59" i="2"/>
  <c r="U60" i="2"/>
  <c r="V60" i="2"/>
  <c r="W60" i="2"/>
  <c r="X60" i="2"/>
  <c r="U61" i="2"/>
  <c r="V61" i="2"/>
  <c r="W61" i="2"/>
  <c r="X61" i="2"/>
  <c r="U62" i="2"/>
  <c r="V62" i="2"/>
  <c r="W62" i="2"/>
  <c r="X62" i="2"/>
  <c r="U63" i="2"/>
  <c r="V63" i="2"/>
  <c r="W63" i="2"/>
  <c r="X63" i="2"/>
  <c r="U64" i="2"/>
  <c r="V64" i="2"/>
  <c r="W64" i="2"/>
  <c r="X64" i="2"/>
  <c r="U65" i="2"/>
  <c r="V65" i="2"/>
  <c r="W65" i="2"/>
  <c r="X65" i="2"/>
  <c r="U66" i="2"/>
  <c r="V66" i="2"/>
  <c r="W66" i="2"/>
  <c r="X66" i="2"/>
  <c r="U67" i="2"/>
  <c r="V67" i="2"/>
  <c r="W67" i="2"/>
  <c r="X67" i="2"/>
  <c r="U68" i="2"/>
  <c r="V68" i="2"/>
  <c r="W68" i="2"/>
  <c r="X68" i="2"/>
  <c r="U69" i="2"/>
  <c r="V69" i="2"/>
  <c r="W69" i="2"/>
  <c r="X69" i="2"/>
  <c r="U70" i="2"/>
  <c r="V70" i="2"/>
  <c r="W70" i="2"/>
  <c r="X70" i="2"/>
  <c r="U71" i="2"/>
  <c r="V71" i="2"/>
  <c r="W71" i="2"/>
  <c r="X71" i="2"/>
  <c r="U72" i="2"/>
  <c r="V72" i="2"/>
  <c r="W72" i="2"/>
  <c r="X72" i="2"/>
  <c r="U73" i="2"/>
  <c r="V73" i="2"/>
  <c r="W73" i="2"/>
  <c r="X73" i="2"/>
  <c r="U74" i="2"/>
  <c r="V74" i="2"/>
  <c r="W74" i="2"/>
  <c r="X74" i="2"/>
  <c r="U75" i="2"/>
  <c r="V75" i="2"/>
  <c r="W75" i="2"/>
  <c r="X75" i="2"/>
  <c r="U76" i="2"/>
  <c r="V76" i="2"/>
  <c r="W76" i="2"/>
  <c r="X76" i="2"/>
  <c r="U77" i="2"/>
  <c r="V77" i="2"/>
  <c r="W77" i="2"/>
  <c r="X77" i="2"/>
  <c r="V78" i="2"/>
  <c r="W78" i="2"/>
  <c r="X78" i="2"/>
  <c r="X13" i="2"/>
  <c r="W13" i="2"/>
  <c r="V13" i="2"/>
  <c r="U13" i="2"/>
  <c r="I2" i="3"/>
  <c r="J2" i="3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14" i="2"/>
  <c r="Y15" i="2"/>
  <c r="Y17" i="2"/>
  <c r="Y18" i="2"/>
  <c r="Y20" i="2"/>
  <c r="Y21" i="2"/>
  <c r="Y22" i="2"/>
  <c r="Y23" i="2"/>
  <c r="Y24" i="2"/>
  <c r="Y25" i="2"/>
  <c r="Y26" i="2"/>
  <c r="Y27" i="2"/>
  <c r="Y28" i="2"/>
  <c r="Y29" i="2"/>
  <c r="I14" i="3"/>
  <c r="J14" i="3"/>
  <c r="I15" i="3"/>
  <c r="J15" i="3" s="1"/>
  <c r="I29" i="3"/>
  <c r="I30" i="3" s="1"/>
  <c r="I42" i="3"/>
  <c r="J42" i="3" s="1"/>
  <c r="I53" i="3"/>
  <c r="I54" i="3" s="1"/>
  <c r="I3" i="3"/>
  <c r="I4" i="3" s="1"/>
  <c r="F13" i="2"/>
  <c r="E16" i="2"/>
  <c r="Y16" i="2" s="1"/>
  <c r="S73" i="2"/>
  <c r="S63" i="2"/>
  <c r="S67" i="2"/>
  <c r="S64" i="2"/>
  <c r="S60" i="2"/>
  <c r="S57" i="2"/>
  <c r="S54" i="2"/>
  <c r="S53" i="2"/>
  <c r="S50" i="2"/>
  <c r="S47" i="2"/>
  <c r="S44" i="2"/>
  <c r="S41" i="2"/>
  <c r="S38" i="2"/>
  <c r="S35" i="2"/>
  <c r="S32" i="2"/>
  <c r="S29" i="2"/>
  <c r="S26" i="2"/>
  <c r="S23" i="2"/>
  <c r="S22" i="2"/>
  <c r="S16" i="2"/>
  <c r="E53" i="2"/>
  <c r="E73" i="2"/>
  <c r="E70" i="2"/>
  <c r="E67" i="2"/>
  <c r="E64" i="2"/>
  <c r="E60" i="2"/>
  <c r="E57" i="2"/>
  <c r="E54" i="2"/>
  <c r="E50" i="2"/>
  <c r="E47" i="2"/>
  <c r="E44" i="2"/>
  <c r="E41" i="2"/>
  <c r="E38" i="2"/>
  <c r="E35" i="2"/>
  <c r="E32" i="2"/>
  <c r="E29" i="2"/>
  <c r="E26" i="2"/>
  <c r="E23" i="2"/>
  <c r="E22" i="2" s="1"/>
  <c r="E19" i="2"/>
  <c r="S19" i="2" s="1"/>
  <c r="E13" i="2"/>
  <c r="Y13" i="2" s="1"/>
  <c r="R60" i="2"/>
  <c r="R57" i="2"/>
  <c r="R54" i="2"/>
  <c r="R32" i="2"/>
  <c r="R29" i="2"/>
  <c r="R26" i="2"/>
  <c r="R23" i="2"/>
  <c r="R67" i="2"/>
  <c r="R64" i="2"/>
  <c r="Q64" i="2"/>
  <c r="P64" i="2"/>
  <c r="O64" i="2"/>
  <c r="O63" i="2" s="1"/>
  <c r="N64" i="2"/>
  <c r="M64" i="2"/>
  <c r="L64" i="2"/>
  <c r="L63" i="2" s="1"/>
  <c r="K64" i="2"/>
  <c r="J64" i="2"/>
  <c r="J63" i="2" s="1"/>
  <c r="I64" i="2"/>
  <c r="I63" i="2" s="1"/>
  <c r="H64" i="2"/>
  <c r="H63" i="2" s="1"/>
  <c r="P63" i="2"/>
  <c r="M63" i="2"/>
  <c r="H67" i="2"/>
  <c r="I67" i="2"/>
  <c r="J67" i="2"/>
  <c r="K67" i="2"/>
  <c r="L67" i="2"/>
  <c r="M67" i="2"/>
  <c r="N67" i="2"/>
  <c r="O67" i="2"/>
  <c r="P67" i="2"/>
  <c r="Q67" i="2"/>
  <c r="G67" i="2"/>
  <c r="G64" i="2"/>
  <c r="F67" i="2"/>
  <c r="F64" i="2"/>
  <c r="F63" i="2" s="1"/>
  <c r="G63" i="2"/>
  <c r="K63" i="2"/>
  <c r="R73" i="2"/>
  <c r="R53" i="2"/>
  <c r="R50" i="2"/>
  <c r="R47" i="2"/>
  <c r="R44" i="2"/>
  <c r="R41" i="2"/>
  <c r="R38" i="2"/>
  <c r="R35" i="2"/>
  <c r="R22" i="2"/>
  <c r="R16" i="2"/>
  <c r="G53" i="2"/>
  <c r="H53" i="2"/>
  <c r="I53" i="2"/>
  <c r="J53" i="2"/>
  <c r="K53" i="2"/>
  <c r="L53" i="2"/>
  <c r="M53" i="2"/>
  <c r="N53" i="2"/>
  <c r="O53" i="2"/>
  <c r="P53" i="2"/>
  <c r="Q53" i="2"/>
  <c r="F53" i="2"/>
  <c r="Q60" i="2"/>
  <c r="P60" i="2"/>
  <c r="O60" i="2"/>
  <c r="N60" i="2"/>
  <c r="M60" i="2"/>
  <c r="L60" i="2"/>
  <c r="K60" i="2"/>
  <c r="J60" i="2"/>
  <c r="I60" i="2"/>
  <c r="H60" i="2"/>
  <c r="G60" i="2"/>
  <c r="F60" i="2"/>
  <c r="Q57" i="2"/>
  <c r="P57" i="2"/>
  <c r="O57" i="2"/>
  <c r="N57" i="2"/>
  <c r="M57" i="2"/>
  <c r="L57" i="2"/>
  <c r="K57" i="2"/>
  <c r="J57" i="2"/>
  <c r="I57" i="2"/>
  <c r="H57" i="2"/>
  <c r="G57" i="2"/>
  <c r="F57" i="2"/>
  <c r="Q54" i="2"/>
  <c r="P54" i="2"/>
  <c r="O54" i="2"/>
  <c r="N54" i="2"/>
  <c r="M54" i="2"/>
  <c r="L54" i="2"/>
  <c r="K54" i="2"/>
  <c r="J54" i="2"/>
  <c r="I54" i="2"/>
  <c r="H54" i="2"/>
  <c r="G54" i="2"/>
  <c r="F54" i="2"/>
  <c r="Q73" i="2"/>
  <c r="P73" i="2"/>
  <c r="O73" i="2"/>
  <c r="N73" i="2"/>
  <c r="M73" i="2"/>
  <c r="L73" i="2"/>
  <c r="K73" i="2"/>
  <c r="J73" i="2"/>
  <c r="I73" i="2"/>
  <c r="H73" i="2"/>
  <c r="G73" i="2"/>
  <c r="F73" i="2"/>
  <c r="Q70" i="2"/>
  <c r="P70" i="2"/>
  <c r="O70" i="2"/>
  <c r="N70" i="2"/>
  <c r="M70" i="2"/>
  <c r="L70" i="2"/>
  <c r="K70" i="2"/>
  <c r="J70" i="2"/>
  <c r="I70" i="2"/>
  <c r="H70" i="2"/>
  <c r="G70" i="2"/>
  <c r="F70" i="2"/>
  <c r="R70" i="2" s="1"/>
  <c r="Q50" i="2"/>
  <c r="P50" i="2"/>
  <c r="O50" i="2"/>
  <c r="N50" i="2"/>
  <c r="M50" i="2"/>
  <c r="L50" i="2"/>
  <c r="K50" i="2"/>
  <c r="J50" i="2"/>
  <c r="I50" i="2"/>
  <c r="H50" i="2"/>
  <c r="G50" i="2"/>
  <c r="F50" i="2"/>
  <c r="Q47" i="2"/>
  <c r="P47" i="2"/>
  <c r="O47" i="2"/>
  <c r="N47" i="2"/>
  <c r="M47" i="2"/>
  <c r="L47" i="2"/>
  <c r="K47" i="2"/>
  <c r="J47" i="2"/>
  <c r="I47" i="2"/>
  <c r="H47" i="2"/>
  <c r="G47" i="2"/>
  <c r="F47" i="2"/>
  <c r="Q44" i="2"/>
  <c r="P44" i="2"/>
  <c r="O44" i="2"/>
  <c r="N44" i="2"/>
  <c r="M44" i="2"/>
  <c r="L44" i="2"/>
  <c r="K44" i="2"/>
  <c r="J44" i="2"/>
  <c r="I44" i="2"/>
  <c r="H44" i="2"/>
  <c r="G44" i="2"/>
  <c r="F44" i="2"/>
  <c r="Q41" i="2"/>
  <c r="P41" i="2"/>
  <c r="O41" i="2"/>
  <c r="N41" i="2"/>
  <c r="M41" i="2"/>
  <c r="L41" i="2"/>
  <c r="K41" i="2"/>
  <c r="J41" i="2"/>
  <c r="I41" i="2"/>
  <c r="H41" i="2"/>
  <c r="G41" i="2"/>
  <c r="F41" i="2"/>
  <c r="Q38" i="2"/>
  <c r="P38" i="2"/>
  <c r="O38" i="2"/>
  <c r="N38" i="2"/>
  <c r="M38" i="2"/>
  <c r="L38" i="2"/>
  <c r="K38" i="2"/>
  <c r="J38" i="2"/>
  <c r="I38" i="2"/>
  <c r="H38" i="2"/>
  <c r="G38" i="2"/>
  <c r="F38" i="2"/>
  <c r="Q35" i="2"/>
  <c r="P35" i="2"/>
  <c r="O35" i="2"/>
  <c r="N35" i="2"/>
  <c r="M35" i="2"/>
  <c r="L35" i="2"/>
  <c r="K35" i="2"/>
  <c r="J35" i="2"/>
  <c r="I35" i="2"/>
  <c r="H35" i="2"/>
  <c r="G35" i="2"/>
  <c r="F35" i="2"/>
  <c r="G22" i="2"/>
  <c r="H22" i="2"/>
  <c r="I22" i="2"/>
  <c r="J22" i="2"/>
  <c r="K22" i="2"/>
  <c r="L22" i="2"/>
  <c r="M22" i="2"/>
  <c r="N22" i="2"/>
  <c r="O22" i="2"/>
  <c r="P22" i="2"/>
  <c r="Q22" i="2"/>
  <c r="F22" i="2"/>
  <c r="Q32" i="2"/>
  <c r="P32" i="2"/>
  <c r="O32" i="2"/>
  <c r="N32" i="2"/>
  <c r="M32" i="2"/>
  <c r="L32" i="2"/>
  <c r="K32" i="2"/>
  <c r="J32" i="2"/>
  <c r="I32" i="2"/>
  <c r="H32" i="2"/>
  <c r="G32" i="2"/>
  <c r="F32" i="2"/>
  <c r="Q29" i="2"/>
  <c r="P29" i="2"/>
  <c r="O29" i="2"/>
  <c r="N29" i="2"/>
  <c r="M29" i="2"/>
  <c r="L29" i="2"/>
  <c r="K29" i="2"/>
  <c r="J29" i="2"/>
  <c r="I29" i="2"/>
  <c r="H29" i="2"/>
  <c r="G29" i="2"/>
  <c r="F29" i="2"/>
  <c r="Q26" i="2"/>
  <c r="P26" i="2"/>
  <c r="O26" i="2"/>
  <c r="N26" i="2"/>
  <c r="M26" i="2"/>
  <c r="L26" i="2"/>
  <c r="K26" i="2"/>
  <c r="J26" i="2"/>
  <c r="I26" i="2"/>
  <c r="H26" i="2"/>
  <c r="G26" i="2"/>
  <c r="F26" i="2"/>
  <c r="Q23" i="2"/>
  <c r="P23" i="2"/>
  <c r="O23" i="2"/>
  <c r="N23" i="2"/>
  <c r="M23" i="2"/>
  <c r="L23" i="2"/>
  <c r="K23" i="2"/>
  <c r="J23" i="2"/>
  <c r="I23" i="2"/>
  <c r="H23" i="2"/>
  <c r="G23" i="2"/>
  <c r="F23" i="2"/>
  <c r="Q19" i="2"/>
  <c r="P19" i="2"/>
  <c r="O19" i="2"/>
  <c r="N19" i="2"/>
  <c r="M19" i="2"/>
  <c r="L19" i="2"/>
  <c r="K19" i="2"/>
  <c r="J19" i="2"/>
  <c r="I19" i="2"/>
  <c r="H19" i="2"/>
  <c r="G19" i="2"/>
  <c r="F19" i="2"/>
  <c r="R19" i="2" s="1"/>
  <c r="G16" i="2"/>
  <c r="H16" i="2"/>
  <c r="I16" i="2"/>
  <c r="J16" i="2"/>
  <c r="K16" i="2"/>
  <c r="L16" i="2"/>
  <c r="M16" i="2"/>
  <c r="N16" i="2"/>
  <c r="O16" i="2"/>
  <c r="P16" i="2"/>
  <c r="Q16" i="2"/>
  <c r="F16" i="2"/>
  <c r="G13" i="2"/>
  <c r="H13" i="2"/>
  <c r="I13" i="2"/>
  <c r="J13" i="2"/>
  <c r="K13" i="2"/>
  <c r="L13" i="2"/>
  <c r="M13" i="2"/>
  <c r="N13" i="2"/>
  <c r="O13" i="2"/>
  <c r="P13" i="2"/>
  <c r="Q13" i="2"/>
  <c r="D14" i="2"/>
  <c r="D15" i="2"/>
  <c r="D17" i="2"/>
  <c r="D18" i="2"/>
  <c r="D20" i="2"/>
  <c r="D21" i="2"/>
  <c r="D24" i="2"/>
  <c r="D25" i="2"/>
  <c r="D27" i="2"/>
  <c r="D28" i="2"/>
  <c r="D30" i="2"/>
  <c r="D31" i="2"/>
  <c r="D33" i="2"/>
  <c r="D34" i="2"/>
  <c r="D36" i="2"/>
  <c r="D37" i="2"/>
  <c r="D39" i="2"/>
  <c r="D40" i="2"/>
  <c r="D42" i="2"/>
  <c r="D43" i="2"/>
  <c r="D45" i="2"/>
  <c r="D46" i="2"/>
  <c r="D48" i="2"/>
  <c r="D49" i="2"/>
  <c r="D51" i="2"/>
  <c r="D52" i="2"/>
  <c r="D55" i="2"/>
  <c r="D56" i="2"/>
  <c r="D58" i="2"/>
  <c r="D59" i="2"/>
  <c r="D61" i="2"/>
  <c r="D62" i="2"/>
  <c r="D65" i="2"/>
  <c r="D66" i="2"/>
  <c r="D68" i="2"/>
  <c r="D69" i="2"/>
  <c r="D71" i="2"/>
  <c r="D72" i="2"/>
  <c r="D74" i="2"/>
  <c r="D75" i="2"/>
  <c r="Y19" i="2" l="1"/>
  <c r="I5" i="3"/>
  <c r="J4" i="3"/>
  <c r="J29" i="3"/>
  <c r="J3" i="3"/>
  <c r="I16" i="3"/>
  <c r="I17" i="3" s="1"/>
  <c r="J17" i="3" s="1"/>
  <c r="J30" i="3"/>
  <c r="I31" i="3"/>
  <c r="J54" i="3"/>
  <c r="I55" i="3"/>
  <c r="I43" i="3"/>
  <c r="J53" i="3"/>
  <c r="S70" i="2"/>
  <c r="R13" i="2"/>
  <c r="S13" i="2" s="1"/>
  <c r="Q63" i="2"/>
  <c r="N63" i="2"/>
  <c r="R63" i="2"/>
  <c r="J16" i="3" l="1"/>
  <c r="I18" i="3"/>
  <c r="J18" i="3" s="1"/>
  <c r="J43" i="3"/>
  <c r="I44" i="3"/>
  <c r="I19" i="3"/>
  <c r="J55" i="3"/>
  <c r="I56" i="3"/>
  <c r="J31" i="3"/>
  <c r="I32" i="3"/>
  <c r="J5" i="3"/>
  <c r="I6" i="3"/>
  <c r="S76" i="2"/>
  <c r="S77" i="2" s="1"/>
  <c r="S78" i="2" s="1"/>
  <c r="J32" i="3" l="1"/>
  <c r="I33" i="3"/>
  <c r="I57" i="3"/>
  <c r="J56" i="3"/>
  <c r="J19" i="3"/>
  <c r="I20" i="3"/>
  <c r="J44" i="3"/>
  <c r="I45" i="3"/>
  <c r="J6" i="3"/>
  <c r="I7" i="3"/>
  <c r="I46" i="3" l="1"/>
  <c r="J45" i="3"/>
  <c r="J20" i="3"/>
  <c r="I21" i="3"/>
  <c r="I58" i="3"/>
  <c r="J57" i="3"/>
  <c r="I34" i="3"/>
  <c r="J33" i="3"/>
  <c r="J7" i="3"/>
  <c r="I8" i="3"/>
  <c r="J34" i="3" l="1"/>
  <c r="I35" i="3"/>
  <c r="J58" i="3"/>
  <c r="I59" i="3"/>
  <c r="I22" i="3"/>
  <c r="J21" i="3"/>
  <c r="I47" i="3"/>
  <c r="J46" i="3"/>
  <c r="J8" i="3"/>
  <c r="I9" i="3"/>
  <c r="I60" i="3" l="1"/>
  <c r="J59" i="3"/>
  <c r="I48" i="3"/>
  <c r="J47" i="3"/>
  <c r="J22" i="3"/>
  <c r="I23" i="3"/>
  <c r="I36" i="3"/>
  <c r="J35" i="3"/>
  <c r="I10" i="3"/>
  <c r="J9" i="3"/>
  <c r="J48" i="3" l="1"/>
  <c r="I49" i="3"/>
  <c r="J36" i="3"/>
  <c r="I37" i="3"/>
  <c r="I24" i="3"/>
  <c r="J23" i="3"/>
  <c r="J60" i="3"/>
  <c r="I61" i="3"/>
  <c r="J10" i="3"/>
  <c r="I11" i="3"/>
  <c r="J11" i="3" l="1"/>
  <c r="I12" i="3"/>
  <c r="J24" i="3"/>
  <c r="I25" i="3"/>
  <c r="J37" i="3"/>
  <c r="I38" i="3"/>
  <c r="I62" i="3"/>
  <c r="J62" i="3" s="1"/>
  <c r="J61" i="3"/>
  <c r="J49" i="3"/>
  <c r="I50" i="3"/>
  <c r="J12" i="3" l="1"/>
  <c r="I13" i="3"/>
  <c r="J13" i="3" s="1"/>
  <c r="J38" i="3"/>
  <c r="I39" i="3"/>
  <c r="J25" i="3"/>
  <c r="I26" i="3"/>
  <c r="I51" i="3"/>
  <c r="J50" i="3"/>
  <c r="I52" i="3" l="1"/>
  <c r="J52" i="3" s="1"/>
  <c r="J51" i="3"/>
  <c r="J26" i="3"/>
  <c r="I27" i="3"/>
  <c r="J39" i="3"/>
  <c r="I40" i="3"/>
  <c r="I41" i="3" l="1"/>
  <c r="J41" i="3" s="1"/>
  <c r="J40" i="3"/>
  <c r="I28" i="3"/>
  <c r="J28" i="3" s="1"/>
  <c r="J27" i="3"/>
</calcChain>
</file>

<file path=xl/sharedStrings.xml><?xml version="1.0" encoding="utf-8"?>
<sst xmlns="http://schemas.openxmlformats.org/spreadsheetml/2006/main" count="210" uniqueCount="152">
  <si>
    <t>1.1</t>
  </si>
  <si>
    <t>2</t>
  </si>
  <si>
    <t>Jednotka</t>
  </si>
  <si>
    <t>Rozpočtová položka</t>
  </si>
  <si>
    <t>Název položky</t>
  </si>
  <si>
    <t>1</t>
  </si>
  <si>
    <t>poznámka/zdůvodnění výdaje</t>
  </si>
  <si>
    <t>Žadatel (název):</t>
  </si>
  <si>
    <t>Paušální sazba 40% z osobních nákladů</t>
  </si>
  <si>
    <t>Celkové způsobilé výdaje</t>
  </si>
  <si>
    <t>Petr Novák</t>
  </si>
  <si>
    <t>Marie Novotná</t>
  </si>
  <si>
    <t>Osobní náklady celkem</t>
  </si>
  <si>
    <t>Speciální pedagog / Sociální pedagog</t>
  </si>
  <si>
    <t xml:space="preserve">Rodinný poradce </t>
  </si>
  <si>
    <t xml:space="preserve">Geriatr </t>
  </si>
  <si>
    <t>Adiktolog</t>
  </si>
  <si>
    <t>Sexuolog</t>
  </si>
  <si>
    <t>Fyzioterapeut</t>
  </si>
  <si>
    <t>Ergoterapeut</t>
  </si>
  <si>
    <t>Nutriční terapeut</t>
  </si>
  <si>
    <t>Metodik multidisciplinární spolupráce</t>
  </si>
  <si>
    <t>3</t>
  </si>
  <si>
    <t>ROZPOČET ZPŮSOBILÝCH VÝDAJŮ PODPOŘENÉHO PROVOZU CDZ</t>
  </si>
  <si>
    <t xml:space="preserve">Předpokládaná forma pracovního vztahu </t>
  </si>
  <si>
    <t xml:space="preserve">Psychiatr / dětský a dorostový psychiatr / gerontopsychiatr </t>
  </si>
  <si>
    <t>2.2</t>
  </si>
  <si>
    <t>2.1</t>
  </si>
  <si>
    <t xml:space="preserve">Klinický psycholog / dětský klinický psycholog </t>
  </si>
  <si>
    <t>3.1</t>
  </si>
  <si>
    <t>3.2</t>
  </si>
  <si>
    <t>4</t>
  </si>
  <si>
    <t>Všeobecná sestra / Sestra pro péči v psychiatrii / Dětská sestra / Dětská sestra pro dětskou a dorostovou psychiatrii</t>
  </si>
  <si>
    <t xml:space="preserve">z toho všeobecná sestra </t>
  </si>
  <si>
    <t>4.1</t>
  </si>
  <si>
    <t>4.1.1.</t>
  </si>
  <si>
    <t xml:space="preserve">z toho sestra pro péči v psychiatrii </t>
  </si>
  <si>
    <t>4.1.2</t>
  </si>
  <si>
    <t>4.2</t>
  </si>
  <si>
    <t>4.2.1</t>
  </si>
  <si>
    <t>4.2..2</t>
  </si>
  <si>
    <t>4.3</t>
  </si>
  <si>
    <t xml:space="preserve">z toho dětská sestra </t>
  </si>
  <si>
    <t>4.3.1</t>
  </si>
  <si>
    <t>4.3.2</t>
  </si>
  <si>
    <t xml:space="preserve">z toho dětská sestra pro dětskou a dorostovou psychiatrii </t>
  </si>
  <si>
    <t xml:space="preserve">4.4 </t>
  </si>
  <si>
    <t>4.4.1</t>
  </si>
  <si>
    <t>4.4.2</t>
  </si>
  <si>
    <t>5</t>
  </si>
  <si>
    <t>5.1</t>
  </si>
  <si>
    <t>5.2</t>
  </si>
  <si>
    <t>6</t>
  </si>
  <si>
    <t>6.1</t>
  </si>
  <si>
    <t>6.2</t>
  </si>
  <si>
    <t>7</t>
  </si>
  <si>
    <t>7.1</t>
  </si>
  <si>
    <t>7.2</t>
  </si>
  <si>
    <t>8</t>
  </si>
  <si>
    <t>8.1</t>
  </si>
  <si>
    <t>8.2</t>
  </si>
  <si>
    <t>9</t>
  </si>
  <si>
    <t>9.1</t>
  </si>
  <si>
    <t>9.2</t>
  </si>
  <si>
    <t xml:space="preserve">Pracovníci poskytující sociální služby </t>
  </si>
  <si>
    <t>10</t>
  </si>
  <si>
    <t>10.1</t>
  </si>
  <si>
    <t>10.2</t>
  </si>
  <si>
    <t>11</t>
  </si>
  <si>
    <t>z toho sociální pracovník</t>
  </si>
  <si>
    <t>11.1</t>
  </si>
  <si>
    <t>11.2</t>
  </si>
  <si>
    <t xml:space="preserve">z toho zdravotně-sociální pracovník </t>
  </si>
  <si>
    <t>12</t>
  </si>
  <si>
    <t>12.2</t>
  </si>
  <si>
    <t>12.3</t>
  </si>
  <si>
    <t>13</t>
  </si>
  <si>
    <t>z toho pracovník v sociálních službách</t>
  </si>
  <si>
    <t>13.1</t>
  </si>
  <si>
    <t>13.2</t>
  </si>
  <si>
    <t>14</t>
  </si>
  <si>
    <t>14.1.1</t>
  </si>
  <si>
    <t xml:space="preserve">z toho speciální pedagog </t>
  </si>
  <si>
    <t>14.1.</t>
  </si>
  <si>
    <t>14.1.2</t>
  </si>
  <si>
    <t xml:space="preserve">z toho sociální pedagog </t>
  </si>
  <si>
    <t>14.2.</t>
  </si>
  <si>
    <t>14.2.1</t>
  </si>
  <si>
    <t>14.2.2</t>
  </si>
  <si>
    <t>15</t>
  </si>
  <si>
    <t>15.1</t>
  </si>
  <si>
    <t>15.2</t>
  </si>
  <si>
    <t>16</t>
  </si>
  <si>
    <t xml:space="preserve">Psycholog </t>
  </si>
  <si>
    <t>16.1</t>
  </si>
  <si>
    <t>16.2</t>
  </si>
  <si>
    <t xml:space="preserve">Cena jednotky - za úvazek 1,0 nebo za hodinu </t>
  </si>
  <si>
    <t>1. měsíc</t>
  </si>
  <si>
    <t>2. měsíc</t>
  </si>
  <si>
    <t xml:space="preserve">3. měsíc </t>
  </si>
  <si>
    <t xml:space="preserve">4. měsíc </t>
  </si>
  <si>
    <t>5. měsíc</t>
  </si>
  <si>
    <t xml:space="preserve">6. měsíc </t>
  </si>
  <si>
    <t>7. měsíc</t>
  </si>
  <si>
    <t>8. měsíc</t>
  </si>
  <si>
    <t>9. měsíc</t>
  </si>
  <si>
    <t>10. měsíc</t>
  </si>
  <si>
    <t>11. měsíc</t>
  </si>
  <si>
    <t xml:space="preserve">12. měsíc </t>
  </si>
  <si>
    <t xml:space="preserve">Předpokládané zapojení pozice v rámci podpořeného provozu </t>
  </si>
  <si>
    <t>Celkový počet jednotek</t>
  </si>
  <si>
    <t xml:space="preserve">Celkem cena </t>
  </si>
  <si>
    <t xml:space="preserve">Typ CDZ </t>
  </si>
  <si>
    <t>CDZ-D</t>
  </si>
  <si>
    <t>CDZ-SMI</t>
  </si>
  <si>
    <t>CDZ-S</t>
  </si>
  <si>
    <t>Vyber Pracovní smlouva, Dohoda o provedení práce nebo Dohoda o pracovní činnosti</t>
  </si>
  <si>
    <t xml:space="preserve">Úvazek/Hodiny - automaticky se doplní </t>
  </si>
  <si>
    <t>Centrum duševního zdraví pro osoby se závažnou duševní poruchou (CDZ-SMI)</t>
  </si>
  <si>
    <t>Pozice</t>
  </si>
  <si>
    <t>Min. úvazek 1.-6. měsíc</t>
  </si>
  <si>
    <t>Min. úvazek 7.-12. měsíc</t>
  </si>
  <si>
    <t>Max. úvazek</t>
  </si>
  <si>
    <t>Max. počet hodin</t>
  </si>
  <si>
    <t>Max. mzda/plat vč. odvodů</t>
  </si>
  <si>
    <t>Psychiatr</t>
  </si>
  <si>
    <t>Klinický psycholog</t>
  </si>
  <si>
    <t>Sestra pro péči v psychiatrii</t>
  </si>
  <si>
    <t>Všeobecná sestra</t>
  </si>
  <si>
    <t>Inovativní prvek</t>
  </si>
  <si>
    <t>dle metodiky</t>
  </si>
  <si>
    <t>Sociální pracovník</t>
  </si>
  <si>
    <t>Pracovník v sociálních službách</t>
  </si>
  <si>
    <t>Centrum duševního zdraví pro děti (CDZ-D)</t>
  </si>
  <si>
    <t>Dětský a dorostový psychiatr</t>
  </si>
  <si>
    <t>Dětský klinický psycholog / klinický psycholog</t>
  </si>
  <si>
    <t>Dětská sestra / sestra pro péči v psychiatrii</t>
  </si>
  <si>
    <t>Všeobecná sestra / dětská sestra</t>
  </si>
  <si>
    <t>Sociální pracovník / zdravotně-sociální pracovník</t>
  </si>
  <si>
    <t>Speciální pedagog / sociální pedagog</t>
  </si>
  <si>
    <t>Rodinný poradce</t>
  </si>
  <si>
    <t>Centrum duševního zdraví pro seniory (CDZ-S)</t>
  </si>
  <si>
    <t>Gerontopsychiatr / psychiatr</t>
  </si>
  <si>
    <t>Geriatr</t>
  </si>
  <si>
    <t>Centrum duševního zdraví pro osoby s adiktologickou poruchou (CDZ-AMT)</t>
  </si>
  <si>
    <t>Centrum duševního zdraví pro osoby s nařízeným ochranným léčením (CDZ-OL)</t>
  </si>
  <si>
    <t>CDZ-AMT</t>
  </si>
  <si>
    <t>CDZ-OL</t>
  </si>
  <si>
    <t>Číslo položky</t>
  </si>
  <si>
    <t>Pracovní smlouva</t>
  </si>
  <si>
    <t>1.2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</si>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</sst>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i/>
      <sz val="11"/>
      <color theme="0" tint="-0.34998626667073579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C4D79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44" fontId="15" fillId="0" borderId="0" applyFont="0" applyFill="0" applyBorder="0" applyAlignment="0" applyProtection="0"/>
  </cellStyleXfs>
  <cellXfs count="147">
    <xf numFmtId="0" fontId="0" fillId="0" borderId="0" xfId="0"/>
    <xf numFmtId="0" fontId="0" fillId="8" borderId="2" xfId="0" applyNumberFormat="1" applyFill="1" applyBorder="1" applyAlignment="1">
      <alignment vertical="top"/>
    </xf>
    <xf numFmtId="4" fontId="4" fillId="8" borderId="2" xfId="0" applyNumberFormat="1" applyFont="1" applyFill="1" applyBorder="1"/>
    <xf numFmtId="0" fontId="4" fillId="8" borderId="2" xfId="0" applyNumberFormat="1" applyFont="1" applyFill="1" applyBorder="1"/>
    <xf numFmtId="49" fontId="0" fillId="4" borderId="2" xfId="0" applyNumberFormat="1" applyFill="1" applyBorder="1" applyAlignment="1" applyProtection="1">
      <alignment vertical="top"/>
      <protection locked="0"/>
    </xf>
    <xf numFmtId="4" fontId="4" fillId="4" borderId="2" xfId="0" applyNumberFormat="1" applyFont="1" applyFill="1" applyBorder="1" applyAlignment="1" applyProtection="1">
      <alignment vertical="top"/>
      <protection locked="0"/>
    </xf>
    <xf numFmtId="0" fontId="4" fillId="4" borderId="2" xfId="0" applyFont="1" applyFill="1" applyBorder="1" applyAlignment="1" applyProtection="1">
      <alignment vertical="top"/>
      <protection locked="0"/>
    </xf>
    <xf numFmtId="44" fontId="4" fillId="4" borderId="2" xfId="2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9" fontId="14" fillId="4" borderId="2" xfId="0" applyNumberFormat="1" applyFont="1" applyFill="1" applyBorder="1" applyAlignment="1" applyProtection="1">
      <alignment vertical="top"/>
      <protection locked="0"/>
    </xf>
    <xf numFmtId="49" fontId="4" fillId="5" borderId="17" xfId="0" applyNumberFormat="1" applyFont="1" applyFill="1" applyBorder="1" applyAlignment="1" applyProtection="1">
      <alignment vertical="top"/>
      <protection locked="0"/>
    </xf>
    <xf numFmtId="0" fontId="4" fillId="5" borderId="14" xfId="0" applyFont="1" applyFill="1" applyBorder="1" applyAlignment="1" applyProtection="1">
      <alignment vertical="top"/>
      <protection locked="0"/>
    </xf>
    <xf numFmtId="44" fontId="4" fillId="5" borderId="14" xfId="2" applyFont="1" applyFill="1" applyBorder="1" applyAlignment="1" applyProtection="1">
      <alignment vertical="top"/>
      <protection locked="0"/>
    </xf>
    <xf numFmtId="0" fontId="4" fillId="5" borderId="15" xfId="0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44" fontId="0" fillId="0" borderId="0" xfId="2" applyFont="1" applyBorder="1" applyProtection="1"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11" fillId="0" borderId="0" xfId="0" applyFont="1" applyBorder="1" applyProtection="1">
      <protection locked="0"/>
    </xf>
    <xf numFmtId="44" fontId="0" fillId="0" borderId="0" xfId="2" applyFont="1" applyProtection="1">
      <protection locked="0"/>
    </xf>
    <xf numFmtId="44" fontId="4" fillId="6" borderId="2" xfId="2" applyFont="1" applyFill="1" applyBorder="1" applyProtection="1">
      <protection locked="0"/>
    </xf>
    <xf numFmtId="0" fontId="0" fillId="6" borderId="2" xfId="0" applyFill="1" applyBorder="1" applyAlignment="1" applyProtection="1">
      <alignment horizontal="right"/>
      <protection locked="0"/>
    </xf>
    <xf numFmtId="49" fontId="14" fillId="6" borderId="2" xfId="0" applyNumberFormat="1" applyFont="1" applyFill="1" applyBorder="1" applyProtection="1">
      <protection locked="0"/>
    </xf>
    <xf numFmtId="4" fontId="4" fillId="6" borderId="2" xfId="0" applyNumberFormat="1" applyFont="1" applyFill="1" applyBorder="1" applyProtection="1">
      <protection locked="0"/>
    </xf>
    <xf numFmtId="4" fontId="4" fillId="7" borderId="2" xfId="0" applyNumberFormat="1" applyFont="1" applyFill="1" applyBorder="1" applyProtection="1">
      <protection locked="0"/>
    </xf>
    <xf numFmtId="49" fontId="14" fillId="3" borderId="2" xfId="0" applyNumberFormat="1" applyFont="1" applyFill="1" applyBorder="1" applyProtection="1">
      <protection locked="0"/>
    </xf>
    <xf numFmtId="4" fontId="4" fillId="3" borderId="2" xfId="0" applyNumberFormat="1" applyFont="1" applyFill="1" applyBorder="1" applyProtection="1">
      <protection locked="0"/>
    </xf>
    <xf numFmtId="0" fontId="0" fillId="3" borderId="2" xfId="0" applyFill="1" applyBorder="1" applyAlignment="1" applyProtection="1">
      <alignment horizontal="right"/>
      <protection locked="0"/>
    </xf>
    <xf numFmtId="49" fontId="14" fillId="4" borderId="2" xfId="0" applyNumberFormat="1" applyFont="1" applyFill="1" applyBorder="1" applyProtection="1">
      <protection locked="0"/>
    </xf>
    <xf numFmtId="4" fontId="1" fillId="4" borderId="2" xfId="0" applyNumberFormat="1" applyFont="1" applyFill="1" applyBorder="1" applyAlignment="1" applyProtection="1">
      <alignment wrapText="1"/>
      <protection locked="0"/>
    </xf>
    <xf numFmtId="4" fontId="4" fillId="4" borderId="2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49" fontId="0" fillId="3" borderId="2" xfId="0" applyNumberFormat="1" applyFill="1" applyBorder="1" applyProtection="1">
      <protection locked="0"/>
    </xf>
    <xf numFmtId="49" fontId="0" fillId="6" borderId="2" xfId="0" applyNumberFormat="1" applyFill="1" applyBorder="1" applyProtection="1">
      <protection locked="0"/>
    </xf>
    <xf numFmtId="4" fontId="4" fillId="6" borderId="2" xfId="0" applyNumberFormat="1" applyFont="1" applyFill="1" applyBorder="1" applyAlignment="1" applyProtection="1">
      <alignment wrapText="1"/>
      <protection locked="0"/>
    </xf>
    <xf numFmtId="49" fontId="0" fillId="4" borderId="2" xfId="0" applyNumberFormat="1" applyFill="1" applyBorder="1" applyProtection="1">
      <protection locked="0"/>
    </xf>
    <xf numFmtId="4" fontId="4" fillId="4" borderId="2" xfId="0" applyNumberFormat="1" applyFont="1" applyFill="1" applyBorder="1" applyAlignment="1" applyProtection="1">
      <alignment wrapText="1"/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0" fillId="0" borderId="2" xfId="0" applyNumberFormat="1" applyBorder="1" applyAlignment="1" applyProtection="1">
      <alignment vertical="top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9" fontId="14" fillId="0" borderId="9" xfId="0" applyNumberFormat="1" applyFont="1" applyBorder="1" applyAlignment="1" applyProtection="1">
      <alignment vertical="top"/>
      <protection locked="0"/>
    </xf>
    <xf numFmtId="49" fontId="13" fillId="0" borderId="2" xfId="0" applyNumberFormat="1" applyFont="1" applyBorder="1" applyAlignment="1" applyProtection="1">
      <alignment vertical="top"/>
      <protection locked="0"/>
    </xf>
    <xf numFmtId="49" fontId="13" fillId="7" borderId="2" xfId="0" applyNumberFormat="1" applyFont="1" applyFill="1" applyBorder="1" applyAlignment="1" applyProtection="1">
      <alignment vertical="top"/>
      <protection locked="0"/>
    </xf>
    <xf numFmtId="4" fontId="0" fillId="7" borderId="2" xfId="0" applyNumberFormat="1" applyFill="1" applyBorder="1" applyAlignment="1" applyProtection="1">
      <alignment vertical="top"/>
      <protection locked="0"/>
    </xf>
    <xf numFmtId="49" fontId="0" fillId="3" borderId="8" xfId="0" applyNumberFormat="1" applyFill="1" applyBorder="1" applyProtection="1">
      <protection locked="0"/>
    </xf>
    <xf numFmtId="4" fontId="0" fillId="0" borderId="3" xfId="0" applyNumberFormat="1" applyBorder="1" applyAlignment="1" applyProtection="1">
      <alignment vertical="top" wrapText="1"/>
      <protection locked="0"/>
    </xf>
    <xf numFmtId="49" fontId="0" fillId="0" borderId="9" xfId="0" applyNumberFormat="1" applyBorder="1" applyAlignment="1" applyProtection="1">
      <alignment vertical="top"/>
      <protection locked="0"/>
    </xf>
    <xf numFmtId="49" fontId="0" fillId="0" borderId="2" xfId="0" applyNumberFormat="1" applyBorder="1" applyAlignment="1" applyProtection="1">
      <alignment vertical="top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44" fontId="8" fillId="0" borderId="0" xfId="2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4" fontId="4" fillId="5" borderId="6" xfId="0" applyNumberFormat="1" applyFont="1" applyFill="1" applyBorder="1" applyProtection="1">
      <protection locked="0"/>
    </xf>
    <xf numFmtId="44" fontId="4" fillId="5" borderId="6" xfId="2" applyFont="1" applyFill="1" applyBorder="1" applyProtection="1">
      <protection locked="0"/>
    </xf>
    <xf numFmtId="0" fontId="4" fillId="5" borderId="7" xfId="0" applyFon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" fontId="4" fillId="3" borderId="5" xfId="0" applyNumberFormat="1" applyFont="1" applyFill="1" applyBorder="1" applyProtection="1">
      <protection locked="0"/>
    </xf>
    <xf numFmtId="4" fontId="4" fillId="3" borderId="5" xfId="0" applyNumberFormat="1" applyFont="1" applyFill="1" applyBorder="1" applyAlignment="1" applyProtection="1">
      <alignment wrapText="1"/>
      <protection locked="0"/>
    </xf>
    <xf numFmtId="4" fontId="4" fillId="3" borderId="10" xfId="0" applyNumberFormat="1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16" fillId="7" borderId="0" xfId="0" applyFont="1" applyFill="1" applyAlignment="1" applyProtection="1">
      <alignment horizontal="center" vertical="center"/>
      <protection locked="0"/>
    </xf>
    <xf numFmtId="0" fontId="14" fillId="8" borderId="2" xfId="0" applyNumberFormat="1" applyFont="1" applyFill="1" applyBorder="1" applyAlignment="1">
      <alignment vertical="top"/>
    </xf>
    <xf numFmtId="49" fontId="0" fillId="7" borderId="2" xfId="0" applyNumberFormat="1" applyFill="1" applyBorder="1" applyAlignment="1" applyProtection="1">
      <alignment vertical="top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vertical="top"/>
      <protection locked="0"/>
    </xf>
    <xf numFmtId="4" fontId="4" fillId="5" borderId="5" xfId="0" applyNumberFormat="1" applyFont="1" applyFill="1" applyBorder="1" applyProtection="1">
      <protection locked="0"/>
    </xf>
    <xf numFmtId="1" fontId="0" fillId="0" borderId="22" xfId="0" applyNumberFormat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vertical="top"/>
      <protection locked="0"/>
    </xf>
    <xf numFmtId="4" fontId="4" fillId="5" borderId="7" xfId="0" applyNumberFormat="1" applyFont="1" applyFill="1" applyBorder="1" applyProtection="1">
      <protection locked="0"/>
    </xf>
    <xf numFmtId="4" fontId="4" fillId="3" borderId="4" xfId="0" applyNumberFormat="1" applyFont="1" applyFill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5" xfId="0" applyNumberFormat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6" borderId="25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vertical="top"/>
      <protection locked="0"/>
    </xf>
    <xf numFmtId="4" fontId="14" fillId="11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21" fillId="11" borderId="20" xfId="0" applyFont="1" applyFill="1" applyBorder="1" applyAlignment="1" applyProtection="1">
      <alignment horizontal="center" vertical="center"/>
      <protection locked="0"/>
    </xf>
    <xf numFmtId="0" fontId="7" fillId="11" borderId="20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4" fontId="4" fillId="5" borderId="23" xfId="0" applyNumberFormat="1" applyFont="1" applyFill="1" applyBorder="1" applyProtection="1">
      <protection locked="0"/>
    </xf>
    <xf numFmtId="4" fontId="4" fillId="3" borderId="25" xfId="0" applyNumberFormat="1" applyFont="1" applyFill="1" applyBorder="1" applyAlignment="1" applyProtection="1">
      <alignment horizontal="center" vertical="center"/>
      <protection locked="0"/>
    </xf>
    <xf numFmtId="4" fontId="4" fillId="3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4" borderId="25" xfId="0" applyNumberFormat="1" applyFont="1" applyFill="1" applyBorder="1" applyAlignment="1" applyProtection="1">
      <alignment horizontal="center" vertical="center"/>
      <protection locked="0"/>
    </xf>
    <xf numFmtId="4" fontId="4" fillId="4" borderId="2" xfId="0" applyNumberFormat="1" applyFont="1" applyFill="1" applyBorder="1" applyAlignment="1" applyProtection="1">
      <alignment horizontal="center" vertical="center"/>
      <protection locked="0"/>
    </xf>
    <xf numFmtId="4" fontId="4" fillId="4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4" fillId="3" borderId="22" xfId="0" applyNumberFormat="1" applyFont="1" applyFill="1" applyBorder="1" applyAlignment="1" applyProtection="1">
      <alignment horizontal="center" vertical="center"/>
      <protection locked="0"/>
    </xf>
    <xf numFmtId="2" fontId="4" fillId="4" borderId="25" xfId="0" applyNumberFormat="1" applyFont="1" applyFill="1" applyBorder="1" applyAlignment="1" applyProtection="1">
      <alignment horizontal="center" vertical="center"/>
      <protection locked="0"/>
    </xf>
    <xf numFmtId="2" fontId="4" fillId="4" borderId="2" xfId="0" applyNumberFormat="1" applyFont="1" applyFill="1" applyBorder="1" applyAlignment="1" applyProtection="1">
      <alignment horizontal="center" vertical="center"/>
      <protection locked="0"/>
    </xf>
    <xf numFmtId="2" fontId="4" fillId="4" borderId="3" xfId="0" applyNumberFormat="1" applyFont="1" applyFill="1" applyBorder="1" applyAlignment="1" applyProtection="1">
      <alignment horizontal="center" vertical="center"/>
      <protection locked="0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4" fontId="4" fillId="4" borderId="22" xfId="0" applyNumberFormat="1" applyFon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Protection="1">
      <protection locked="0"/>
    </xf>
    <xf numFmtId="4" fontId="21" fillId="3" borderId="1" xfId="0" applyNumberFormat="1" applyFont="1" applyFill="1" applyBorder="1" applyAlignment="1" applyProtection="1">
      <alignment horizontal="center" vertical="center"/>
      <protection locked="0"/>
    </xf>
    <xf numFmtId="4" fontId="21" fillId="3" borderId="25" xfId="0" applyNumberFormat="1" applyFont="1" applyFill="1" applyBorder="1" applyAlignment="1" applyProtection="1">
      <alignment horizontal="center" vertical="center"/>
      <protection locked="0"/>
    </xf>
    <xf numFmtId="4" fontId="21" fillId="3" borderId="2" xfId="0" applyNumberFormat="1" applyFont="1" applyFill="1" applyBorder="1" applyAlignment="1" applyProtection="1">
      <alignment horizontal="center" vertical="center"/>
      <protection locked="0"/>
    </xf>
    <xf numFmtId="4" fontId="21" fillId="3" borderId="3" xfId="0" applyNumberFormat="1" applyFont="1" applyFill="1" applyBorder="1" applyAlignment="1" applyProtection="1">
      <alignment horizontal="center" vertical="center"/>
      <protection locked="0"/>
    </xf>
    <xf numFmtId="2" fontId="21" fillId="3" borderId="2" xfId="0" applyNumberFormat="1" applyFont="1" applyFill="1" applyBorder="1" applyAlignment="1" applyProtection="1">
      <alignment horizontal="center" vertical="center"/>
      <protection locked="0"/>
    </xf>
    <xf numFmtId="2" fontId="21" fillId="3" borderId="3" xfId="0" applyNumberFormat="1" applyFont="1" applyFill="1" applyBorder="1" applyAlignment="1" applyProtection="1">
      <alignment horizontal="center" vertical="center"/>
      <protection locked="0"/>
    </xf>
    <xf numFmtId="2" fontId="21" fillId="3" borderId="25" xfId="0" applyNumberFormat="1" applyFont="1" applyFill="1" applyBorder="1" applyAlignment="1" applyProtection="1">
      <alignment horizontal="center" vertical="center"/>
      <protection locked="0"/>
    </xf>
    <xf numFmtId="4" fontId="21" fillId="4" borderId="25" xfId="0" applyNumberFormat="1" applyFont="1" applyFill="1" applyBorder="1" applyAlignment="1" applyProtection="1">
      <alignment horizontal="center" vertical="center"/>
      <protection locked="0"/>
    </xf>
    <xf numFmtId="4" fontId="21" fillId="4" borderId="2" xfId="0" applyNumberFormat="1" applyFont="1" applyFill="1" applyBorder="1" applyAlignment="1" applyProtection="1">
      <alignment horizontal="center" vertical="center"/>
      <protection locked="0"/>
    </xf>
    <xf numFmtId="4" fontId="21" fillId="4" borderId="3" xfId="0" applyNumberFormat="1" applyFont="1" applyFill="1" applyBorder="1" applyAlignment="1" applyProtection="1">
      <alignment horizontal="center" vertical="center"/>
      <protection locked="0"/>
    </xf>
    <xf numFmtId="4" fontId="21" fillId="12" borderId="1" xfId="0" applyNumberFormat="1" applyFont="1" applyFill="1" applyBorder="1" applyAlignment="1" applyProtection="1">
      <alignment horizontal="center" vertical="center"/>
      <protection locked="0"/>
    </xf>
    <xf numFmtId="4" fontId="21" fillId="12" borderId="24" xfId="0" applyNumberFormat="1" applyFont="1" applyFill="1" applyBorder="1" applyAlignment="1" applyProtection="1">
      <alignment horizontal="center" vertical="center"/>
      <protection locked="0"/>
    </xf>
    <xf numFmtId="4" fontId="7" fillId="3" borderId="26" xfId="0" applyNumberFormat="1" applyFont="1" applyFill="1" applyBorder="1" applyAlignment="1" applyProtection="1">
      <alignment horizontal="center" vertical="center"/>
      <protection locked="0"/>
    </xf>
    <xf numFmtId="44" fontId="4" fillId="3" borderId="1" xfId="2" applyFont="1" applyFill="1" applyBorder="1" applyAlignment="1" applyProtection="1">
      <alignment horizontal="center" vertical="center"/>
      <protection locked="0"/>
    </xf>
    <xf numFmtId="44" fontId="4" fillId="3" borderId="2" xfId="2" applyFont="1" applyFill="1" applyBorder="1" applyAlignment="1" applyProtection="1">
      <alignment horizontal="center" vertical="center"/>
      <protection locked="0"/>
    </xf>
    <xf numFmtId="44" fontId="0" fillId="0" borderId="2" xfId="2" applyFont="1" applyBorder="1" applyAlignment="1" applyProtection="1">
      <alignment horizontal="center" vertical="center"/>
      <protection locked="0"/>
    </xf>
    <xf numFmtId="44" fontId="4" fillId="6" borderId="2" xfId="2" applyFont="1" applyFill="1" applyBorder="1" applyAlignment="1" applyProtection="1">
      <alignment horizontal="center" vertical="center"/>
      <protection locked="0"/>
    </xf>
    <xf numFmtId="44" fontId="4" fillId="4" borderId="2" xfId="2" applyFont="1" applyFill="1" applyBorder="1" applyAlignment="1" applyProtection="1">
      <alignment horizontal="center" vertical="center"/>
      <protection locked="0"/>
    </xf>
    <xf numFmtId="4" fontId="4" fillId="3" borderId="20" xfId="0" applyNumberFormat="1" applyFont="1" applyFill="1" applyBorder="1" applyAlignment="1" applyProtection="1">
      <alignment horizontal="center" vertical="center"/>
      <protection locked="0"/>
    </xf>
    <xf numFmtId="4" fontId="21" fillId="12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4" fontId="4" fillId="5" borderId="11" xfId="0" applyNumberFormat="1" applyFont="1" applyFill="1" applyBorder="1" applyAlignment="1" applyProtection="1">
      <alignment horizontal="center"/>
      <protection locked="0"/>
    </xf>
    <xf numFmtId="4" fontId="4" fillId="5" borderId="12" xfId="0" applyNumberFormat="1" applyFont="1" applyFill="1" applyBorder="1" applyAlignment="1" applyProtection="1">
      <alignment horizontal="center"/>
      <protection locked="0"/>
    </xf>
    <xf numFmtId="4" fontId="4" fillId="5" borderId="13" xfId="0" applyNumberFormat="1" applyFont="1" applyFill="1" applyBorder="1" applyAlignment="1" applyProtection="1">
      <alignment horizontal="center"/>
      <protection locked="0"/>
    </xf>
    <xf numFmtId="0" fontId="4" fillId="5" borderId="0" xfId="0" applyFont="1" applyFill="1" applyBorder="1" applyAlignment="1" applyProtection="1">
      <alignment horizontal="center" wrapText="1"/>
      <protection locked="0"/>
    </xf>
    <xf numFmtId="0" fontId="4" fillId="5" borderId="18" xfId="0" applyFont="1" applyFill="1" applyBorder="1" applyAlignment="1" applyProtection="1">
      <alignment horizontal="center" wrapText="1"/>
      <protection locked="0"/>
    </xf>
    <xf numFmtId="0" fontId="4" fillId="5" borderId="0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center"/>
      <protection locked="0"/>
    </xf>
    <xf numFmtId="4" fontId="4" fillId="5" borderId="0" xfId="0" applyNumberFormat="1" applyFont="1" applyFill="1" applyBorder="1" applyAlignment="1" applyProtection="1">
      <alignment horizontal="center" wrapText="1"/>
      <protection locked="0"/>
    </xf>
    <xf numFmtId="4" fontId="4" fillId="5" borderId="18" xfId="0" applyNumberFormat="1" applyFont="1" applyFill="1" applyBorder="1" applyAlignment="1" applyProtection="1">
      <alignment horizontal="center" wrapText="1"/>
      <protection locked="0"/>
    </xf>
    <xf numFmtId="0" fontId="17" fillId="9" borderId="0" xfId="0" applyFont="1" applyFill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8" fillId="10" borderId="0" xfId="0" applyFont="1" applyFill="1" applyProtection="1">
      <protection locked="0"/>
    </xf>
    <xf numFmtId="0" fontId="19" fillId="0" borderId="0" xfId="0" applyFont="1" applyProtection="1">
      <protection locked="0"/>
    </xf>
    <xf numFmtId="6" fontId="19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3" fontId="19" fillId="0" borderId="0" xfId="0" applyNumberFormat="1" applyFont="1" applyProtection="1">
      <protection locked="0"/>
    </xf>
    <xf numFmtId="0" fontId="19" fillId="0" borderId="0" xfId="0" applyNumberFormat="1" applyFont="1" applyProtection="1">
      <protection locked="0"/>
    </xf>
  </cellXfs>
  <cellStyles count="3">
    <cellStyle name="Měna" xfId="2" builtinId="4"/>
    <cellStyle name="Normální" xfId="0" builtinId="0"/>
    <cellStyle name="normální 3" xfId="1" xr:uid="{00000000-0005-0000-0000-000001000000}"/>
  </cellStyles>
  <dxfs count="4">
    <dxf>
      <fill>
        <patternFill>
          <fgColor rgb="FFFF0000"/>
          <bgColor theme="5" tint="0.39994506668294322"/>
        </patternFill>
      </fill>
    </dxf>
    <dxf>
      <fill>
        <patternFill>
          <fgColor rgb="FFFF0000"/>
          <bgColor theme="5" tint="0.59996337778862885"/>
        </patternFill>
      </fill>
    </dxf>
    <dxf>
      <fill>
        <patternFill>
          <fgColor theme="6" tint="0.39994506668294322"/>
          <bgColor rgb="FF00B050"/>
        </patternFill>
      </fill>
    </dxf>
    <dxf>
      <fill>
        <patternFill>
          <fgColor rgb="FFFFC000"/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1561360</xdr:colOff>
      <xdr:row>5</xdr:row>
      <xdr:rowOff>110378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D68A48A-74CD-2B52-D72D-3F00E331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896480" cy="1053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0</xdr:colOff>
      <xdr:row>13</xdr:row>
      <xdr:rowOff>1588</xdr:rowOff>
    </xdr:from>
    <xdr:to>
      <xdr:col>18</xdr:col>
      <xdr:colOff>1588</xdr:colOff>
      <xdr:row>13</xdr:row>
      <xdr:rowOff>187325</xdr:rowOff>
    </xdr:to>
    <xdr:cxnSp macro="">
      <xdr:nvCxnSpPr>
        <xdr:cNvPr id="16" name="Přímá spojnice 15">
          <a:extLst>
            <a:ext uri="{FF2B5EF4-FFF2-40B4-BE49-F238E27FC236}">
              <a16:creationId xmlns:a16="http://schemas.microsoft.com/office/drawing/2014/main" id="{60055861-3ADC-DB85-5D1C-E363C0FF1714}"/>
            </a:ext>
          </a:extLst>
        </xdr:cNvPr>
        <xdr:cNvCxnSpPr/>
      </xdr:nvCxnSpPr>
      <xdr:spPr>
        <a:xfrm>
          <a:off x="8902700" y="2325688"/>
          <a:ext cx="1119188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14</xdr:row>
      <xdr:rowOff>1588</xdr:rowOff>
    </xdr:from>
    <xdr:to>
      <xdr:col>18</xdr:col>
      <xdr:colOff>1588</xdr:colOff>
      <xdr:row>14</xdr:row>
      <xdr:rowOff>187325</xdr:rowOff>
    </xdr:to>
    <xdr:cxnSp macro="">
      <xdr:nvCxnSpPr>
        <xdr:cNvPr id="17" name="Přímá spojnice 16">
          <a:extLst>
            <a:ext uri="{FF2B5EF4-FFF2-40B4-BE49-F238E27FC236}">
              <a16:creationId xmlns:a16="http://schemas.microsoft.com/office/drawing/2014/main" id="{A9162BEE-444B-407E-BC8F-84E917D1D054}"/>
            </a:ext>
          </a:extLst>
        </xdr:cNvPr>
        <xdr:cNvCxnSpPr/>
      </xdr:nvCxnSpPr>
      <xdr:spPr>
        <a:xfrm>
          <a:off x="8902700" y="2325688"/>
          <a:ext cx="1119188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1588</xdr:rowOff>
    </xdr:from>
    <xdr:to>
      <xdr:col>18</xdr:col>
      <xdr:colOff>1588</xdr:colOff>
      <xdr:row>16</xdr:row>
      <xdr:rowOff>187325</xdr:rowOff>
    </xdr:to>
    <xdr:cxnSp macro="">
      <xdr:nvCxnSpPr>
        <xdr:cNvPr id="19" name="Přímá spojnice 18">
          <a:extLst>
            <a:ext uri="{FF2B5EF4-FFF2-40B4-BE49-F238E27FC236}">
              <a16:creationId xmlns:a16="http://schemas.microsoft.com/office/drawing/2014/main" id="{B5189BC2-3661-4896-81D6-54157A9A7D14}"/>
            </a:ext>
          </a:extLst>
        </xdr:cNvPr>
        <xdr:cNvCxnSpPr/>
      </xdr:nvCxnSpPr>
      <xdr:spPr>
        <a:xfrm>
          <a:off x="8902700" y="2325688"/>
          <a:ext cx="1119188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1588</xdr:rowOff>
    </xdr:from>
    <xdr:to>
      <xdr:col>18</xdr:col>
      <xdr:colOff>1588</xdr:colOff>
      <xdr:row>17</xdr:row>
      <xdr:rowOff>187325</xdr:rowOff>
    </xdr:to>
    <xdr:cxnSp macro="">
      <xdr:nvCxnSpPr>
        <xdr:cNvPr id="20" name="Přímá spojnice 19">
          <a:extLst>
            <a:ext uri="{FF2B5EF4-FFF2-40B4-BE49-F238E27FC236}">
              <a16:creationId xmlns:a16="http://schemas.microsoft.com/office/drawing/2014/main" id="{62E0E12D-6C6A-4481-8C1A-4EFBBAAC0C2D}"/>
            </a:ext>
          </a:extLst>
        </xdr:cNvPr>
        <xdr:cNvCxnSpPr/>
      </xdr:nvCxnSpPr>
      <xdr:spPr>
        <a:xfrm>
          <a:off x="8902700" y="2325688"/>
          <a:ext cx="1119188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19</xdr:row>
      <xdr:rowOff>1588</xdr:rowOff>
    </xdr:from>
    <xdr:to>
      <xdr:col>18</xdr:col>
      <xdr:colOff>1588</xdr:colOff>
      <xdr:row>19</xdr:row>
      <xdr:rowOff>187325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12902407-33C1-4E3D-B60F-118877B06439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20</xdr:row>
      <xdr:rowOff>1588</xdr:rowOff>
    </xdr:from>
    <xdr:to>
      <xdr:col>18</xdr:col>
      <xdr:colOff>1588</xdr:colOff>
      <xdr:row>20</xdr:row>
      <xdr:rowOff>187325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472490E1-4A55-4DF1-9A31-8C153744662F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23</xdr:row>
      <xdr:rowOff>1588</xdr:rowOff>
    </xdr:from>
    <xdr:to>
      <xdr:col>18</xdr:col>
      <xdr:colOff>1588</xdr:colOff>
      <xdr:row>23</xdr:row>
      <xdr:rowOff>187325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BBF9E5EC-141F-47C9-921F-1D51208FE33C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24</xdr:row>
      <xdr:rowOff>1588</xdr:rowOff>
    </xdr:from>
    <xdr:to>
      <xdr:col>18</xdr:col>
      <xdr:colOff>1588</xdr:colOff>
      <xdr:row>24</xdr:row>
      <xdr:rowOff>187325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D4F173D2-6324-4223-9E57-E9638B79AA55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26</xdr:row>
      <xdr:rowOff>1588</xdr:rowOff>
    </xdr:from>
    <xdr:to>
      <xdr:col>18</xdr:col>
      <xdr:colOff>1588</xdr:colOff>
      <xdr:row>26</xdr:row>
      <xdr:rowOff>187325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78676746-28B6-4ABC-8022-BC5F1CD23AAA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27</xdr:row>
      <xdr:rowOff>1588</xdr:rowOff>
    </xdr:from>
    <xdr:to>
      <xdr:col>18</xdr:col>
      <xdr:colOff>1588</xdr:colOff>
      <xdr:row>27</xdr:row>
      <xdr:rowOff>187325</xdr:rowOff>
    </xdr:to>
    <xdr:cxnSp macro="">
      <xdr:nvCxnSpPr>
        <xdr:cNvPr id="10" name="Přímá spojnice 9">
          <a:extLst>
            <a:ext uri="{FF2B5EF4-FFF2-40B4-BE49-F238E27FC236}">
              <a16:creationId xmlns:a16="http://schemas.microsoft.com/office/drawing/2014/main" id="{765BAD05-6DD7-40C0-9AE7-B38106907044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1588</xdr:rowOff>
    </xdr:from>
    <xdr:to>
      <xdr:col>18</xdr:col>
      <xdr:colOff>1588</xdr:colOff>
      <xdr:row>29</xdr:row>
      <xdr:rowOff>187325</xdr:rowOff>
    </xdr:to>
    <xdr:cxnSp macro="">
      <xdr:nvCxnSpPr>
        <xdr:cNvPr id="11" name="Přímá spojnice 10">
          <a:extLst>
            <a:ext uri="{FF2B5EF4-FFF2-40B4-BE49-F238E27FC236}">
              <a16:creationId xmlns:a16="http://schemas.microsoft.com/office/drawing/2014/main" id="{3D76B42E-A45C-4D9F-B3FA-84A55F4623FE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30</xdr:row>
      <xdr:rowOff>1588</xdr:rowOff>
    </xdr:from>
    <xdr:to>
      <xdr:col>18</xdr:col>
      <xdr:colOff>1588</xdr:colOff>
      <xdr:row>30</xdr:row>
      <xdr:rowOff>187325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07C65B9A-5CE2-45BC-9C66-3CC975BA4CD4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32</xdr:row>
      <xdr:rowOff>1588</xdr:rowOff>
    </xdr:from>
    <xdr:to>
      <xdr:col>18</xdr:col>
      <xdr:colOff>1588</xdr:colOff>
      <xdr:row>32</xdr:row>
      <xdr:rowOff>187325</xdr:rowOff>
    </xdr:to>
    <xdr:cxnSp macro="">
      <xdr:nvCxnSpPr>
        <xdr:cNvPr id="13" name="Přímá spojnice 12">
          <a:extLst>
            <a:ext uri="{FF2B5EF4-FFF2-40B4-BE49-F238E27FC236}">
              <a16:creationId xmlns:a16="http://schemas.microsoft.com/office/drawing/2014/main" id="{96C1F10E-33BD-4F16-9BEF-B36E12CB6398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33</xdr:row>
      <xdr:rowOff>1588</xdr:rowOff>
    </xdr:from>
    <xdr:to>
      <xdr:col>18</xdr:col>
      <xdr:colOff>1588</xdr:colOff>
      <xdr:row>33</xdr:row>
      <xdr:rowOff>187325</xdr:rowOff>
    </xdr:to>
    <xdr:cxnSp macro="">
      <xdr:nvCxnSpPr>
        <xdr:cNvPr id="14" name="Přímá spojnice 13">
          <a:extLst>
            <a:ext uri="{FF2B5EF4-FFF2-40B4-BE49-F238E27FC236}">
              <a16:creationId xmlns:a16="http://schemas.microsoft.com/office/drawing/2014/main" id="{5AFCBA53-260E-4F20-B1DC-EB4769D36ECB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35</xdr:row>
      <xdr:rowOff>1588</xdr:rowOff>
    </xdr:from>
    <xdr:to>
      <xdr:col>18</xdr:col>
      <xdr:colOff>1588</xdr:colOff>
      <xdr:row>35</xdr:row>
      <xdr:rowOff>187325</xdr:rowOff>
    </xdr:to>
    <xdr:cxnSp macro="">
      <xdr:nvCxnSpPr>
        <xdr:cNvPr id="15" name="Přímá spojnice 14">
          <a:extLst>
            <a:ext uri="{FF2B5EF4-FFF2-40B4-BE49-F238E27FC236}">
              <a16:creationId xmlns:a16="http://schemas.microsoft.com/office/drawing/2014/main" id="{150DD84F-2F7A-4778-8AFA-950C85DD5A6C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36</xdr:row>
      <xdr:rowOff>1588</xdr:rowOff>
    </xdr:from>
    <xdr:to>
      <xdr:col>18</xdr:col>
      <xdr:colOff>1588</xdr:colOff>
      <xdr:row>36</xdr:row>
      <xdr:rowOff>187325</xdr:rowOff>
    </xdr:to>
    <xdr:cxnSp macro="">
      <xdr:nvCxnSpPr>
        <xdr:cNvPr id="18" name="Přímá spojnice 17">
          <a:extLst>
            <a:ext uri="{FF2B5EF4-FFF2-40B4-BE49-F238E27FC236}">
              <a16:creationId xmlns:a16="http://schemas.microsoft.com/office/drawing/2014/main" id="{B8F46282-BA3D-450F-9DC4-3C8F7F1C414E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38</xdr:row>
      <xdr:rowOff>1588</xdr:rowOff>
    </xdr:from>
    <xdr:to>
      <xdr:col>18</xdr:col>
      <xdr:colOff>1588</xdr:colOff>
      <xdr:row>38</xdr:row>
      <xdr:rowOff>187325</xdr:rowOff>
    </xdr:to>
    <xdr:cxnSp macro="">
      <xdr:nvCxnSpPr>
        <xdr:cNvPr id="21" name="Přímá spojnice 20">
          <a:extLst>
            <a:ext uri="{FF2B5EF4-FFF2-40B4-BE49-F238E27FC236}">
              <a16:creationId xmlns:a16="http://schemas.microsoft.com/office/drawing/2014/main" id="{30A89FD1-7F20-444C-AE59-F9B3B25188AB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39</xdr:row>
      <xdr:rowOff>1588</xdr:rowOff>
    </xdr:from>
    <xdr:to>
      <xdr:col>18</xdr:col>
      <xdr:colOff>1588</xdr:colOff>
      <xdr:row>39</xdr:row>
      <xdr:rowOff>187325</xdr:rowOff>
    </xdr:to>
    <xdr:cxnSp macro="">
      <xdr:nvCxnSpPr>
        <xdr:cNvPr id="22" name="Přímá spojnice 21">
          <a:extLst>
            <a:ext uri="{FF2B5EF4-FFF2-40B4-BE49-F238E27FC236}">
              <a16:creationId xmlns:a16="http://schemas.microsoft.com/office/drawing/2014/main" id="{F2632404-1B0C-4B1D-9428-7377F646CC4E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41</xdr:row>
      <xdr:rowOff>1588</xdr:rowOff>
    </xdr:from>
    <xdr:to>
      <xdr:col>18</xdr:col>
      <xdr:colOff>1588</xdr:colOff>
      <xdr:row>41</xdr:row>
      <xdr:rowOff>187325</xdr:rowOff>
    </xdr:to>
    <xdr:cxnSp macro="">
      <xdr:nvCxnSpPr>
        <xdr:cNvPr id="23" name="Přímá spojnice 22">
          <a:extLst>
            <a:ext uri="{FF2B5EF4-FFF2-40B4-BE49-F238E27FC236}">
              <a16:creationId xmlns:a16="http://schemas.microsoft.com/office/drawing/2014/main" id="{ECDFCE03-D1A2-48BC-A52B-360A753D8019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42</xdr:row>
      <xdr:rowOff>1588</xdr:rowOff>
    </xdr:from>
    <xdr:to>
      <xdr:col>18</xdr:col>
      <xdr:colOff>1588</xdr:colOff>
      <xdr:row>42</xdr:row>
      <xdr:rowOff>187325</xdr:rowOff>
    </xdr:to>
    <xdr:cxnSp macro="">
      <xdr:nvCxnSpPr>
        <xdr:cNvPr id="24" name="Přímá spojnice 23">
          <a:extLst>
            <a:ext uri="{FF2B5EF4-FFF2-40B4-BE49-F238E27FC236}">
              <a16:creationId xmlns:a16="http://schemas.microsoft.com/office/drawing/2014/main" id="{E5CFC3A7-FF67-45FA-8A0D-C01AAAF1242B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44</xdr:row>
      <xdr:rowOff>1588</xdr:rowOff>
    </xdr:from>
    <xdr:to>
      <xdr:col>18</xdr:col>
      <xdr:colOff>1588</xdr:colOff>
      <xdr:row>44</xdr:row>
      <xdr:rowOff>187325</xdr:rowOff>
    </xdr:to>
    <xdr:cxnSp macro="">
      <xdr:nvCxnSpPr>
        <xdr:cNvPr id="25" name="Přímá spojnice 24">
          <a:extLst>
            <a:ext uri="{FF2B5EF4-FFF2-40B4-BE49-F238E27FC236}">
              <a16:creationId xmlns:a16="http://schemas.microsoft.com/office/drawing/2014/main" id="{93A54026-9E29-4B4E-AE2E-CB9A007B8E2E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45</xdr:row>
      <xdr:rowOff>1588</xdr:rowOff>
    </xdr:from>
    <xdr:to>
      <xdr:col>18</xdr:col>
      <xdr:colOff>1588</xdr:colOff>
      <xdr:row>45</xdr:row>
      <xdr:rowOff>187325</xdr:rowOff>
    </xdr:to>
    <xdr:cxnSp macro="">
      <xdr:nvCxnSpPr>
        <xdr:cNvPr id="26" name="Přímá spojnice 25">
          <a:extLst>
            <a:ext uri="{FF2B5EF4-FFF2-40B4-BE49-F238E27FC236}">
              <a16:creationId xmlns:a16="http://schemas.microsoft.com/office/drawing/2014/main" id="{9F727792-5D67-42FA-8C7D-51CBD04E85B0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47</xdr:row>
      <xdr:rowOff>1588</xdr:rowOff>
    </xdr:from>
    <xdr:to>
      <xdr:col>18</xdr:col>
      <xdr:colOff>1588</xdr:colOff>
      <xdr:row>47</xdr:row>
      <xdr:rowOff>187325</xdr:rowOff>
    </xdr:to>
    <xdr:cxnSp macro="">
      <xdr:nvCxnSpPr>
        <xdr:cNvPr id="27" name="Přímá spojnice 26">
          <a:extLst>
            <a:ext uri="{FF2B5EF4-FFF2-40B4-BE49-F238E27FC236}">
              <a16:creationId xmlns:a16="http://schemas.microsoft.com/office/drawing/2014/main" id="{DDD864D0-A3CB-435D-B40C-A49AE415DEC3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48</xdr:row>
      <xdr:rowOff>1588</xdr:rowOff>
    </xdr:from>
    <xdr:to>
      <xdr:col>18</xdr:col>
      <xdr:colOff>1588</xdr:colOff>
      <xdr:row>48</xdr:row>
      <xdr:rowOff>187325</xdr:rowOff>
    </xdr:to>
    <xdr:cxnSp macro="">
      <xdr:nvCxnSpPr>
        <xdr:cNvPr id="28" name="Přímá spojnice 27">
          <a:extLst>
            <a:ext uri="{FF2B5EF4-FFF2-40B4-BE49-F238E27FC236}">
              <a16:creationId xmlns:a16="http://schemas.microsoft.com/office/drawing/2014/main" id="{0CD5587A-1C97-4E46-A0A5-DDDBB8CB5461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50</xdr:row>
      <xdr:rowOff>1588</xdr:rowOff>
    </xdr:from>
    <xdr:to>
      <xdr:col>18</xdr:col>
      <xdr:colOff>1588</xdr:colOff>
      <xdr:row>50</xdr:row>
      <xdr:rowOff>187325</xdr:rowOff>
    </xdr:to>
    <xdr:cxnSp macro="">
      <xdr:nvCxnSpPr>
        <xdr:cNvPr id="29" name="Přímá spojnice 28">
          <a:extLst>
            <a:ext uri="{FF2B5EF4-FFF2-40B4-BE49-F238E27FC236}">
              <a16:creationId xmlns:a16="http://schemas.microsoft.com/office/drawing/2014/main" id="{B44E16E5-C0BF-484E-B09F-1CC958B4A3BA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51</xdr:row>
      <xdr:rowOff>1588</xdr:rowOff>
    </xdr:from>
    <xdr:to>
      <xdr:col>18</xdr:col>
      <xdr:colOff>1588</xdr:colOff>
      <xdr:row>51</xdr:row>
      <xdr:rowOff>187325</xdr:rowOff>
    </xdr:to>
    <xdr:cxnSp macro="">
      <xdr:nvCxnSpPr>
        <xdr:cNvPr id="30" name="Přímá spojnice 29">
          <a:extLst>
            <a:ext uri="{FF2B5EF4-FFF2-40B4-BE49-F238E27FC236}">
              <a16:creationId xmlns:a16="http://schemas.microsoft.com/office/drawing/2014/main" id="{1681E699-81DE-43C4-9B24-09FF211895C4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54</xdr:row>
      <xdr:rowOff>1588</xdr:rowOff>
    </xdr:from>
    <xdr:to>
      <xdr:col>18</xdr:col>
      <xdr:colOff>1588</xdr:colOff>
      <xdr:row>54</xdr:row>
      <xdr:rowOff>187325</xdr:rowOff>
    </xdr:to>
    <xdr:cxnSp macro="">
      <xdr:nvCxnSpPr>
        <xdr:cNvPr id="31" name="Přímá spojnice 30">
          <a:extLst>
            <a:ext uri="{FF2B5EF4-FFF2-40B4-BE49-F238E27FC236}">
              <a16:creationId xmlns:a16="http://schemas.microsoft.com/office/drawing/2014/main" id="{2065D00C-3E1F-49B8-B942-6FDF10978B0C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55</xdr:row>
      <xdr:rowOff>1588</xdr:rowOff>
    </xdr:from>
    <xdr:to>
      <xdr:col>18</xdr:col>
      <xdr:colOff>1588</xdr:colOff>
      <xdr:row>55</xdr:row>
      <xdr:rowOff>187325</xdr:rowOff>
    </xdr:to>
    <xdr:cxnSp macro="">
      <xdr:nvCxnSpPr>
        <xdr:cNvPr id="32" name="Přímá spojnice 31">
          <a:extLst>
            <a:ext uri="{FF2B5EF4-FFF2-40B4-BE49-F238E27FC236}">
              <a16:creationId xmlns:a16="http://schemas.microsoft.com/office/drawing/2014/main" id="{A2D89FA2-545D-438E-A20C-5C61C0D7BA3C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57</xdr:row>
      <xdr:rowOff>1588</xdr:rowOff>
    </xdr:from>
    <xdr:to>
      <xdr:col>18</xdr:col>
      <xdr:colOff>1588</xdr:colOff>
      <xdr:row>57</xdr:row>
      <xdr:rowOff>187325</xdr:rowOff>
    </xdr:to>
    <xdr:cxnSp macro="">
      <xdr:nvCxnSpPr>
        <xdr:cNvPr id="33" name="Přímá spojnice 32">
          <a:extLst>
            <a:ext uri="{FF2B5EF4-FFF2-40B4-BE49-F238E27FC236}">
              <a16:creationId xmlns:a16="http://schemas.microsoft.com/office/drawing/2014/main" id="{D1575B08-DED1-4F8C-B8FB-E87A036C1019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58</xdr:row>
      <xdr:rowOff>1588</xdr:rowOff>
    </xdr:from>
    <xdr:to>
      <xdr:col>18</xdr:col>
      <xdr:colOff>1588</xdr:colOff>
      <xdr:row>58</xdr:row>
      <xdr:rowOff>187325</xdr:rowOff>
    </xdr:to>
    <xdr:cxnSp macro="">
      <xdr:nvCxnSpPr>
        <xdr:cNvPr id="34" name="Přímá spojnice 33">
          <a:extLst>
            <a:ext uri="{FF2B5EF4-FFF2-40B4-BE49-F238E27FC236}">
              <a16:creationId xmlns:a16="http://schemas.microsoft.com/office/drawing/2014/main" id="{F13A8CBF-78DC-447C-B17F-DDAE843B1A36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60</xdr:row>
      <xdr:rowOff>1588</xdr:rowOff>
    </xdr:from>
    <xdr:to>
      <xdr:col>18</xdr:col>
      <xdr:colOff>1588</xdr:colOff>
      <xdr:row>60</xdr:row>
      <xdr:rowOff>187325</xdr:rowOff>
    </xdr:to>
    <xdr:cxnSp macro="">
      <xdr:nvCxnSpPr>
        <xdr:cNvPr id="35" name="Přímá spojnice 34">
          <a:extLst>
            <a:ext uri="{FF2B5EF4-FFF2-40B4-BE49-F238E27FC236}">
              <a16:creationId xmlns:a16="http://schemas.microsoft.com/office/drawing/2014/main" id="{236B19B2-1003-4593-B4D8-59D3F3E4881D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61</xdr:row>
      <xdr:rowOff>1588</xdr:rowOff>
    </xdr:from>
    <xdr:to>
      <xdr:col>18</xdr:col>
      <xdr:colOff>1588</xdr:colOff>
      <xdr:row>61</xdr:row>
      <xdr:rowOff>187325</xdr:rowOff>
    </xdr:to>
    <xdr:cxnSp macro="">
      <xdr:nvCxnSpPr>
        <xdr:cNvPr id="36" name="Přímá spojnice 35">
          <a:extLst>
            <a:ext uri="{FF2B5EF4-FFF2-40B4-BE49-F238E27FC236}">
              <a16:creationId xmlns:a16="http://schemas.microsoft.com/office/drawing/2014/main" id="{B1F88E62-414B-47B3-A4A9-7DB9135C292B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64</xdr:row>
      <xdr:rowOff>1588</xdr:rowOff>
    </xdr:from>
    <xdr:to>
      <xdr:col>18</xdr:col>
      <xdr:colOff>1588</xdr:colOff>
      <xdr:row>64</xdr:row>
      <xdr:rowOff>187325</xdr:rowOff>
    </xdr:to>
    <xdr:cxnSp macro="">
      <xdr:nvCxnSpPr>
        <xdr:cNvPr id="37" name="Přímá spojnice 36">
          <a:extLst>
            <a:ext uri="{FF2B5EF4-FFF2-40B4-BE49-F238E27FC236}">
              <a16:creationId xmlns:a16="http://schemas.microsoft.com/office/drawing/2014/main" id="{201E844A-E8FA-48AF-A919-F0A1025B09ED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65</xdr:row>
      <xdr:rowOff>1588</xdr:rowOff>
    </xdr:from>
    <xdr:to>
      <xdr:col>18</xdr:col>
      <xdr:colOff>1588</xdr:colOff>
      <xdr:row>65</xdr:row>
      <xdr:rowOff>187325</xdr:rowOff>
    </xdr:to>
    <xdr:cxnSp macro="">
      <xdr:nvCxnSpPr>
        <xdr:cNvPr id="38" name="Přímá spojnice 37">
          <a:extLst>
            <a:ext uri="{FF2B5EF4-FFF2-40B4-BE49-F238E27FC236}">
              <a16:creationId xmlns:a16="http://schemas.microsoft.com/office/drawing/2014/main" id="{8AF5F4EB-0303-4E97-BD37-0E4DF6520EF2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67</xdr:row>
      <xdr:rowOff>1588</xdr:rowOff>
    </xdr:from>
    <xdr:to>
      <xdr:col>18</xdr:col>
      <xdr:colOff>1588</xdr:colOff>
      <xdr:row>67</xdr:row>
      <xdr:rowOff>187325</xdr:rowOff>
    </xdr:to>
    <xdr:cxnSp macro="">
      <xdr:nvCxnSpPr>
        <xdr:cNvPr id="39" name="Přímá spojnice 38">
          <a:extLst>
            <a:ext uri="{FF2B5EF4-FFF2-40B4-BE49-F238E27FC236}">
              <a16:creationId xmlns:a16="http://schemas.microsoft.com/office/drawing/2014/main" id="{180A9C30-F9DE-4E63-9E10-E164FBF3FA4A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68</xdr:row>
      <xdr:rowOff>1588</xdr:rowOff>
    </xdr:from>
    <xdr:to>
      <xdr:col>18</xdr:col>
      <xdr:colOff>1588</xdr:colOff>
      <xdr:row>68</xdr:row>
      <xdr:rowOff>187325</xdr:rowOff>
    </xdr:to>
    <xdr:cxnSp macro="">
      <xdr:nvCxnSpPr>
        <xdr:cNvPr id="40" name="Přímá spojnice 39">
          <a:extLst>
            <a:ext uri="{FF2B5EF4-FFF2-40B4-BE49-F238E27FC236}">
              <a16:creationId xmlns:a16="http://schemas.microsoft.com/office/drawing/2014/main" id="{9843EBAC-F03D-4A44-B27C-C9080EE62252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70</xdr:row>
      <xdr:rowOff>1588</xdr:rowOff>
    </xdr:from>
    <xdr:to>
      <xdr:col>18</xdr:col>
      <xdr:colOff>1588</xdr:colOff>
      <xdr:row>70</xdr:row>
      <xdr:rowOff>187325</xdr:rowOff>
    </xdr:to>
    <xdr:cxnSp macro="">
      <xdr:nvCxnSpPr>
        <xdr:cNvPr id="41" name="Přímá spojnice 40">
          <a:extLst>
            <a:ext uri="{FF2B5EF4-FFF2-40B4-BE49-F238E27FC236}">
              <a16:creationId xmlns:a16="http://schemas.microsoft.com/office/drawing/2014/main" id="{36CC777A-E285-4B34-BFE6-64BC302F7F05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71</xdr:row>
      <xdr:rowOff>1588</xdr:rowOff>
    </xdr:from>
    <xdr:to>
      <xdr:col>18</xdr:col>
      <xdr:colOff>1588</xdr:colOff>
      <xdr:row>71</xdr:row>
      <xdr:rowOff>187325</xdr:rowOff>
    </xdr:to>
    <xdr:cxnSp macro="">
      <xdr:nvCxnSpPr>
        <xdr:cNvPr id="42" name="Přímá spojnice 41">
          <a:extLst>
            <a:ext uri="{FF2B5EF4-FFF2-40B4-BE49-F238E27FC236}">
              <a16:creationId xmlns:a16="http://schemas.microsoft.com/office/drawing/2014/main" id="{B6B98DE4-4E2D-4BEB-AE59-BD34488DFFBA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73</xdr:row>
      <xdr:rowOff>1588</xdr:rowOff>
    </xdr:from>
    <xdr:to>
      <xdr:col>18</xdr:col>
      <xdr:colOff>1588</xdr:colOff>
      <xdr:row>73</xdr:row>
      <xdr:rowOff>187325</xdr:rowOff>
    </xdr:to>
    <xdr:cxnSp macro="">
      <xdr:nvCxnSpPr>
        <xdr:cNvPr id="43" name="Přímá spojnice 42">
          <a:extLst>
            <a:ext uri="{FF2B5EF4-FFF2-40B4-BE49-F238E27FC236}">
              <a16:creationId xmlns:a16="http://schemas.microsoft.com/office/drawing/2014/main" id="{B16EE547-8ADD-43C3-8249-12C250A4ED5F}"/>
            </a:ext>
          </a:extLst>
        </xdr:cNvPr>
        <xdr:cNvCxnSpPr/>
      </xdr:nvCxnSpPr>
      <xdr:spPr>
        <a:xfrm>
          <a:off x="36439929" y="32400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74</xdr:row>
      <xdr:rowOff>1588</xdr:rowOff>
    </xdr:from>
    <xdr:to>
      <xdr:col>18</xdr:col>
      <xdr:colOff>1588</xdr:colOff>
      <xdr:row>74</xdr:row>
      <xdr:rowOff>187325</xdr:rowOff>
    </xdr:to>
    <xdr:cxnSp macro="">
      <xdr:nvCxnSpPr>
        <xdr:cNvPr id="44" name="Přímá spojnice 43">
          <a:extLst>
            <a:ext uri="{FF2B5EF4-FFF2-40B4-BE49-F238E27FC236}">
              <a16:creationId xmlns:a16="http://schemas.microsoft.com/office/drawing/2014/main" id="{91673F13-0133-4F0F-9C11-2EF10C522170}"/>
            </a:ext>
          </a:extLst>
        </xdr:cNvPr>
        <xdr:cNvCxnSpPr/>
      </xdr:nvCxnSpPr>
      <xdr:spPr>
        <a:xfrm>
          <a:off x="36439929" y="3430588"/>
          <a:ext cx="1117373" cy="185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6:Y90"/>
  <sheetViews>
    <sheetView topLeftCell="L1" zoomScale="70" zoomScaleNormal="70" workbookViewId="0">
      <selection activeCell="AG22" sqref="AG22"/>
    </sheetView>
  </sheetViews>
  <sheetFormatPr defaultColWidth="9.140625" defaultRowHeight="15" x14ac:dyDescent="0.25"/>
  <cols>
    <col min="1" max="1" width="27.28515625" style="8" customWidth="1"/>
    <col min="2" max="2" width="52.85546875" style="8" customWidth="1"/>
    <col min="3" max="3" width="39.7109375" style="8" customWidth="1"/>
    <col min="4" max="4" width="39.140625" style="8" customWidth="1"/>
    <col min="5" max="17" width="29.7109375" style="8" customWidth="1"/>
    <col min="18" max="18" width="16.7109375" style="8" customWidth="1"/>
    <col min="19" max="19" width="17.85546875" style="19" customWidth="1"/>
    <col min="20" max="20" width="28.140625" style="8" bestFit="1" customWidth="1"/>
    <col min="21" max="21" width="21.5703125" style="8" hidden="1" customWidth="1"/>
    <col min="22" max="22" width="11.42578125" style="8" hidden="1" customWidth="1"/>
    <col min="23" max="24" width="9.140625" style="8" hidden="1" customWidth="1"/>
    <col min="25" max="25" width="0" style="8" hidden="1" customWidth="1"/>
    <col min="26" max="26" width="12.140625" style="8" customWidth="1"/>
    <col min="27" max="16384" width="9.140625" style="8"/>
  </cols>
  <sheetData>
    <row r="6" spans="1:25" ht="20.100000000000001" customHeight="1" x14ac:dyDescent="0.25">
      <c r="A6" s="125"/>
      <c r="B6" s="125"/>
      <c r="C6" s="48"/>
      <c r="D6" s="48"/>
    </row>
    <row r="7" spans="1:25" ht="25.5" customHeight="1" x14ac:dyDescent="0.25">
      <c r="A7" s="49" t="s">
        <v>23</v>
      </c>
      <c r="B7" s="50"/>
      <c r="C7" s="50"/>
      <c r="D7" s="50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5" ht="25.5" customHeight="1" thickBot="1" x14ac:dyDescent="0.3">
      <c r="A8" s="49" t="s">
        <v>112</v>
      </c>
      <c r="B8" s="62" t="s">
        <v>113</v>
      </c>
      <c r="C8" s="50"/>
      <c r="D8" s="50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5" ht="15.75" thickBot="1" x14ac:dyDescent="0.3">
      <c r="A9" s="126" t="s">
        <v>7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8"/>
      <c r="S9" s="52"/>
      <c r="T9" s="53"/>
    </row>
    <row r="10" spans="1:25" ht="15.75" thickBot="1" x14ac:dyDescent="0.3">
      <c r="A10" s="49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5" ht="15.75" thickBot="1" x14ac:dyDescent="0.3">
      <c r="A11" s="132" t="s">
        <v>3</v>
      </c>
      <c r="B11" s="134" t="s">
        <v>4</v>
      </c>
      <c r="C11" s="134" t="s">
        <v>24</v>
      </c>
      <c r="D11" s="134" t="s">
        <v>2</v>
      </c>
      <c r="E11" s="136" t="s">
        <v>96</v>
      </c>
      <c r="F11" s="129" t="s">
        <v>109</v>
      </c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1"/>
    </row>
    <row r="12" spans="1:25" ht="15.75" thickBot="1" x14ac:dyDescent="0.3">
      <c r="A12" s="133"/>
      <c r="B12" s="135"/>
      <c r="C12" s="135"/>
      <c r="D12" s="135"/>
      <c r="E12" s="137"/>
      <c r="F12" s="89" t="s">
        <v>97</v>
      </c>
      <c r="G12" s="54" t="s">
        <v>98</v>
      </c>
      <c r="H12" s="54" t="s">
        <v>99</v>
      </c>
      <c r="I12" s="54" t="s">
        <v>100</v>
      </c>
      <c r="J12" s="54" t="s">
        <v>101</v>
      </c>
      <c r="K12" s="54" t="s">
        <v>102</v>
      </c>
      <c r="L12" s="54" t="s">
        <v>103</v>
      </c>
      <c r="M12" s="54" t="s">
        <v>104</v>
      </c>
      <c r="N12" s="54" t="s">
        <v>105</v>
      </c>
      <c r="O12" s="54" t="s">
        <v>106</v>
      </c>
      <c r="P12" s="54" t="s">
        <v>107</v>
      </c>
      <c r="Q12" s="74" t="s">
        <v>108</v>
      </c>
      <c r="R12" s="70" t="s">
        <v>110</v>
      </c>
      <c r="S12" s="55" t="s">
        <v>111</v>
      </c>
      <c r="T12" s="56" t="s">
        <v>6</v>
      </c>
    </row>
    <row r="13" spans="1:25" ht="45" x14ac:dyDescent="0.25">
      <c r="A13" s="57" t="s">
        <v>5</v>
      </c>
      <c r="B13" s="58" t="s">
        <v>25</v>
      </c>
      <c r="C13" s="59" t="s">
        <v>116</v>
      </c>
      <c r="D13" s="60" t="s">
        <v>117</v>
      </c>
      <c r="E13" s="116" t="str">
        <f>IFERROR(AVERAGE(E14:E15), "")</f>
        <v/>
      </c>
      <c r="F13" s="115">
        <f t="shared" ref="F13:Q13" si="0">SUM(F14:F15)</f>
        <v>0</v>
      </c>
      <c r="G13" s="114">
        <f t="shared" si="0"/>
        <v>0</v>
      </c>
      <c r="H13" s="104">
        <f t="shared" si="0"/>
        <v>0</v>
      </c>
      <c r="I13" s="65">
        <f t="shared" si="0"/>
        <v>0</v>
      </c>
      <c r="J13" s="65">
        <f t="shared" si="0"/>
        <v>0</v>
      </c>
      <c r="K13" s="65">
        <f t="shared" si="0"/>
        <v>0</v>
      </c>
      <c r="L13" s="65">
        <f t="shared" si="0"/>
        <v>0</v>
      </c>
      <c r="M13" s="65">
        <f t="shared" si="0"/>
        <v>0</v>
      </c>
      <c r="N13" s="65">
        <f t="shared" si="0"/>
        <v>0</v>
      </c>
      <c r="O13" s="65">
        <f t="shared" si="0"/>
        <v>0</v>
      </c>
      <c r="P13" s="65">
        <f t="shared" si="0"/>
        <v>0</v>
      </c>
      <c r="Q13" s="75">
        <f t="shared" si="0"/>
        <v>0</v>
      </c>
      <c r="R13" s="96">
        <f>SUM(F13:Q13)</f>
        <v>0</v>
      </c>
      <c r="S13" s="117" t="str">
        <f>IFERROR(R13*E13, "")</f>
        <v/>
      </c>
      <c r="T13" s="61"/>
      <c r="U13" s="8">
        <f>IF($A13="", "", _xlfn.XLOOKUP(TRIM($B$8) &amp; "|" &amp; VALUE(LEFT($A13, SEARCH(".", $A13 &amp; ".") - 1)), Limity!$J:$J, Limity!$G:$G, "NENALEZENO"))</f>
        <v>160000</v>
      </c>
      <c r="V13" s="8">
        <f>IF($A13="", "", _xlfn.XLOOKUP(TRIM($B$8) &amp; "|" &amp; VALUE(LEFT($A13, SEARCH(".", $A13 &amp; ".") - 1)), Limity!$J:$J, Limity!$C:$C, 0))</f>
        <v>0.3</v>
      </c>
      <c r="W13" s="8">
        <f>IF($A13="", "", _xlfn.XLOOKUP(TRIM($B$8) &amp; "|" &amp; VALUE(LEFT($A13, SEARCH(".", $A13 &amp; ".") - 1)), Limity!$J:$J, Limity!$D:$D, 0))</f>
        <v>0.5</v>
      </c>
      <c r="X13" s="8">
        <f>IF($A13="", "", _xlfn.XLOOKUP(TRIM($B$8) &amp; "|" &amp; VALUE(LEFT($A13, SEARCH(".", $A13 &amp; ".") - 1)), Limity!$J:$J, Limity!$E:$E, 999999))</f>
        <v>0.5</v>
      </c>
      <c r="Y13" s="8" t="str">
        <f>IF(OR($E13="", $A13=""), "", IF($U13="NENALEZENO", "⚠️ Není v rozpočtu", IF($E13&gt;$U13, "❌ Překročeno o " &amp; TEXT($E13-$U13, "#,##0 Kč") &amp; " (limit " &amp; TEXT($U13, "#,##0 Kč") &amp; ")", "✅ V limitu")))</f>
        <v/>
      </c>
    </row>
    <row r="14" spans="1:25" x14ac:dyDescent="0.25">
      <c r="A14" s="46" t="s">
        <v>0</v>
      </c>
      <c r="B14" s="41" t="s">
        <v>10</v>
      </c>
      <c r="C14" s="42" t="s">
        <v>149</v>
      </c>
      <c r="D14" s="63" t="str">
        <f>IF(C14="Pracovní smlouva","Úvazek",IF(OR(C14="Dohoda o provedení práce",C14="Dohoda o pracovní činnosti"),"Hodiny",""))</f>
        <v>Úvazek</v>
      </c>
      <c r="E14" s="83"/>
      <c r="F14" s="77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76"/>
      <c r="R14" s="71"/>
      <c r="S14" s="119"/>
      <c r="T14" s="45"/>
      <c r="U14" s="8">
        <f>IF($A14="", "", _xlfn.XLOOKUP(TRIM($B$8) &amp; "|" &amp; VALUE(LEFT($A14, SEARCH(".", $A14 &amp; ".") - 1)), Limity!$J:$J, Limity!$G:$G, "NENALEZENO"))</f>
        <v>160000</v>
      </c>
      <c r="V14" s="8">
        <f>IF($A14="", "", _xlfn.XLOOKUP(TRIM($B$8) &amp; "|" &amp; VALUE(LEFT($A14, SEARCH(".", $A14 &amp; ".") - 1)), Limity!$J:$J, Limity!$C:$C, 0))</f>
        <v>0.3</v>
      </c>
      <c r="W14" s="8">
        <f>IF($A14="", "", _xlfn.XLOOKUP(TRIM($B$8) &amp; "|" &amp; VALUE(LEFT($A14, SEARCH(".", $A14 &amp; ".") - 1)), Limity!$J:$J, Limity!$D:$D, 0))</f>
        <v>0.5</v>
      </c>
      <c r="X14" s="8">
        <f>IF($A14="", "", _xlfn.XLOOKUP(TRIM($B$8) &amp; "|" &amp; VALUE(LEFT($A14, SEARCH(".", $A14 &amp; ".") - 1)), Limity!$J:$J, Limity!$E:$E, 999999))</f>
        <v>0.5</v>
      </c>
      <c r="Y14" s="8" t="str">
        <f t="shared" ref="Y14:Y77" si="1">IF(OR($E14="", $A14=""), "", IF($U14="NENALEZENO", "⚠️ Není v rozpočtu", IF($E14&gt;$U14, "❌ Překročeno o " &amp; TEXT($E14-$U14, "#,##0 Kč") &amp; " (limit " &amp; TEXT($U14, "#,##0 Kč") &amp; ")", "✅ V limitu")))</f>
        <v/>
      </c>
    </row>
    <row r="15" spans="1:25" x14ac:dyDescent="0.25">
      <c r="A15" s="40" t="s">
        <v>150</v>
      </c>
      <c r="B15" s="47"/>
      <c r="C15" s="64"/>
      <c r="D15" s="63" t="str">
        <f t="shared" ref="D15:D75" si="2">IF(C15="Pracovní smlouva","Úvazek",IF(OR(C15="Dohoda o provedení práce",C15="Dohoda o pracovní činnosti"),"Hodiny",""))</f>
        <v/>
      </c>
      <c r="E15" s="83"/>
      <c r="F15" s="77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76"/>
      <c r="R15" s="71"/>
      <c r="S15" s="119"/>
      <c r="T15" s="45"/>
      <c r="U15" s="8">
        <f>IF($A15="", "", _xlfn.XLOOKUP(TRIM($B$8) &amp; "|" &amp; VALUE(LEFT($A15, SEARCH(".", $A15 &amp; ".") - 1)), Limity!$J:$J, Limity!$G:$G, "NENALEZENO"))</f>
        <v>160000</v>
      </c>
      <c r="V15" s="8">
        <f>IF($A15="", "", _xlfn.XLOOKUP(TRIM($B$8) &amp; "|" &amp; VALUE(LEFT($A15, SEARCH(".", $A15 &amp; ".") - 1)), Limity!$J:$J, Limity!$C:$C, 0))</f>
        <v>0.3</v>
      </c>
      <c r="W15" s="8">
        <f>IF($A15="", "", _xlfn.XLOOKUP(TRIM($B$8) &amp; "|" &amp; VALUE(LEFT($A15, SEARCH(".", $A15 &amp; ".") - 1)), Limity!$J:$J, Limity!$D:$D, 0))</f>
        <v>0.5</v>
      </c>
      <c r="X15" s="8">
        <f>IF($A15="", "", _xlfn.XLOOKUP(TRIM($B$8) &amp; "|" &amp; VALUE(LEFT($A15, SEARCH(".", $A15 &amp; ".") - 1)), Limity!$J:$J, Limity!$E:$E, 999999))</f>
        <v>0.5</v>
      </c>
      <c r="Y15" s="8" t="str">
        <f t="shared" si="1"/>
        <v/>
      </c>
    </row>
    <row r="16" spans="1:25" x14ac:dyDescent="0.25">
      <c r="A16" s="44" t="s">
        <v>1</v>
      </c>
      <c r="B16" s="26" t="s">
        <v>15</v>
      </c>
      <c r="C16" s="26"/>
      <c r="D16" s="26"/>
      <c r="E16" s="122" t="str">
        <f>IFERROR(AVERAGE(E17:E18), "")</f>
        <v/>
      </c>
      <c r="F16" s="105">
        <f>SUM(F17:F18)</f>
        <v>0</v>
      </c>
      <c r="G16" s="106">
        <f t="shared" ref="G16:Q16" si="3">SUM(G17:G18)</f>
        <v>0</v>
      </c>
      <c r="H16" s="106">
        <f t="shared" si="3"/>
        <v>0</v>
      </c>
      <c r="I16" s="106">
        <f t="shared" si="3"/>
        <v>0</v>
      </c>
      <c r="J16" s="106">
        <f t="shared" si="3"/>
        <v>0</v>
      </c>
      <c r="K16" s="106">
        <f t="shared" si="3"/>
        <v>0</v>
      </c>
      <c r="L16" s="106">
        <f t="shared" si="3"/>
        <v>0</v>
      </c>
      <c r="M16" s="106">
        <f t="shared" si="3"/>
        <v>0</v>
      </c>
      <c r="N16" s="106">
        <f t="shared" si="3"/>
        <v>0</v>
      </c>
      <c r="O16" s="106">
        <f t="shared" si="3"/>
        <v>0</v>
      </c>
      <c r="P16" s="106">
        <f t="shared" si="3"/>
        <v>0</v>
      </c>
      <c r="Q16" s="107">
        <f t="shared" si="3"/>
        <v>0</v>
      </c>
      <c r="R16" s="97">
        <f>SUM(F16:Q16)</f>
        <v>0</v>
      </c>
      <c r="S16" s="118" t="str">
        <f>IFERROR(R16*E16, "")</f>
        <v/>
      </c>
      <c r="T16" s="27"/>
      <c r="U16" s="8" t="str">
        <f>IF($A16="", "", _xlfn.XLOOKUP(TRIM($B$8) &amp; "|" &amp; VALUE(LEFT($A16, SEARCH(".", $A16 &amp; ".") - 1)), Limity!$J:$J, Limity!$G:$G, "NENALEZENO"))</f>
        <v>NENALEZENO</v>
      </c>
      <c r="V16" s="8">
        <f>IF($A16="", "", _xlfn.XLOOKUP(TRIM($B$8) &amp; "|" &amp; VALUE(LEFT($A16, SEARCH(".", $A16 &amp; ".") - 1)), Limity!$J:$J, Limity!$C:$C, 0))</f>
        <v>0</v>
      </c>
      <c r="W16" s="8">
        <f>IF($A16="", "", _xlfn.XLOOKUP(TRIM($B$8) &amp; "|" &amp; VALUE(LEFT($A16, SEARCH(".", $A16 &amp; ".") - 1)), Limity!$J:$J, Limity!$D:$D, 0))</f>
        <v>0</v>
      </c>
      <c r="X16" s="8">
        <f>IF($A16="", "", _xlfn.XLOOKUP(TRIM($B$8) &amp; "|" &amp; VALUE(LEFT($A16, SEARCH(".", $A16 &amp; ".") - 1)), Limity!$J:$J, Limity!$E:$E, 999999))</f>
        <v>999999</v>
      </c>
      <c r="Y16" s="8" t="str">
        <f t="shared" si="1"/>
        <v/>
      </c>
    </row>
    <row r="17" spans="1:25" x14ac:dyDescent="0.25">
      <c r="A17" s="40" t="s">
        <v>27</v>
      </c>
      <c r="B17" s="41" t="s">
        <v>11</v>
      </c>
      <c r="C17" s="42"/>
      <c r="D17" s="1" t="str">
        <f t="shared" si="2"/>
        <v/>
      </c>
      <c r="E17" s="83"/>
      <c r="F17" s="77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76"/>
      <c r="R17" s="71"/>
      <c r="S17" s="119"/>
      <c r="T17" s="39"/>
      <c r="U17" s="8" t="str">
        <f>IF($A17="", "", _xlfn.XLOOKUP(TRIM($B$8) &amp; "|" &amp; VALUE(LEFT($A17, SEARCH(".", $A17 &amp; ".") - 1)), Limity!$J:$J, Limity!$G:$G, "NENALEZENO"))</f>
        <v>NENALEZENO</v>
      </c>
      <c r="V17" s="8">
        <f>IF($A17="", "", _xlfn.XLOOKUP(TRIM($B$8) &amp; "|" &amp; VALUE(LEFT($A17, SEARCH(".", $A17 &amp; ".") - 1)), Limity!$J:$J, Limity!$C:$C, 0))</f>
        <v>0</v>
      </c>
      <c r="W17" s="8">
        <f>IF($A17="", "", _xlfn.XLOOKUP(TRIM($B$8) &amp; "|" &amp; VALUE(LEFT($A17, SEARCH(".", $A17 &amp; ".") - 1)), Limity!$J:$J, Limity!$D:$D, 0))</f>
        <v>0</v>
      </c>
      <c r="X17" s="8">
        <f>IF($A17="", "", _xlfn.XLOOKUP(TRIM($B$8) &amp; "|" &amp; VALUE(LEFT($A17, SEARCH(".", $A17 &amp; ".") - 1)), Limity!$J:$J, Limity!$E:$E, 999999))</f>
        <v>999999</v>
      </c>
      <c r="Y17" s="8" t="str">
        <f t="shared" si="1"/>
        <v/>
      </c>
    </row>
    <row r="18" spans="1:25" x14ac:dyDescent="0.25">
      <c r="A18" s="40" t="s">
        <v>26</v>
      </c>
      <c r="B18" s="38"/>
      <c r="C18" s="43"/>
      <c r="D18" s="1" t="str">
        <f t="shared" si="2"/>
        <v/>
      </c>
      <c r="E18" s="83"/>
      <c r="F18" s="77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76"/>
      <c r="R18" s="71"/>
      <c r="S18" s="119"/>
      <c r="T18" s="39"/>
      <c r="U18" s="8" t="str">
        <f>IF($A18="", "", _xlfn.XLOOKUP(TRIM($B$8) &amp; "|" &amp; VALUE(LEFT($A18, SEARCH(".", $A18 &amp; ".") - 1)), Limity!$J:$J, Limity!$G:$G, "NENALEZENO"))</f>
        <v>NENALEZENO</v>
      </c>
      <c r="V18" s="8">
        <f>IF($A18="", "", _xlfn.XLOOKUP(TRIM($B$8) &amp; "|" &amp; VALUE(LEFT($A18, SEARCH(".", $A18 &amp; ".") - 1)), Limity!$J:$J, Limity!$C:$C, 0))</f>
        <v>0</v>
      </c>
      <c r="W18" s="8">
        <f>IF($A18="", "", _xlfn.XLOOKUP(TRIM($B$8) &amp; "|" &amp; VALUE(LEFT($A18, SEARCH(".", $A18 &amp; ".") - 1)), Limity!$J:$J, Limity!$D:$D, 0))</f>
        <v>0</v>
      </c>
      <c r="X18" s="8">
        <f>IF($A18="", "", _xlfn.XLOOKUP(TRIM($B$8) &amp; "|" &amp; VALUE(LEFT($A18, SEARCH(".", $A18 &amp; ".") - 1)), Limity!$J:$J, Limity!$E:$E, 999999))</f>
        <v>999999</v>
      </c>
      <c r="Y18" s="8" t="str">
        <f t="shared" si="1"/>
        <v/>
      </c>
    </row>
    <row r="19" spans="1:25" x14ac:dyDescent="0.25">
      <c r="A19" s="103" t="s">
        <v>22</v>
      </c>
      <c r="B19" s="26" t="s">
        <v>28</v>
      </c>
      <c r="C19" s="26"/>
      <c r="D19" s="26"/>
      <c r="E19" s="84" t="str">
        <f>IFERROR(AVERAGE(E20:E21), "")</f>
        <v/>
      </c>
      <c r="F19" s="105">
        <f>SUM(F20:F21)</f>
        <v>0</v>
      </c>
      <c r="G19" s="106">
        <f t="shared" ref="G19" si="4">SUM(G20:G21)</f>
        <v>0</v>
      </c>
      <c r="H19" s="106">
        <f t="shared" ref="H19" si="5">SUM(H20:H21)</f>
        <v>0</v>
      </c>
      <c r="I19" s="106">
        <f t="shared" ref="I19" si="6">SUM(I20:I21)</f>
        <v>0</v>
      </c>
      <c r="J19" s="106">
        <f t="shared" ref="J19" si="7">SUM(J20:J21)</f>
        <v>0</v>
      </c>
      <c r="K19" s="106">
        <f t="shared" ref="K19" si="8">SUM(K20:K21)</f>
        <v>0</v>
      </c>
      <c r="L19" s="106">
        <f t="shared" ref="L19" si="9">SUM(L20:L21)</f>
        <v>0</v>
      </c>
      <c r="M19" s="106">
        <f t="shared" ref="M19" si="10">SUM(M20:M21)</f>
        <v>0</v>
      </c>
      <c r="N19" s="106">
        <f t="shared" ref="N19" si="11">SUM(N20:N21)</f>
        <v>0</v>
      </c>
      <c r="O19" s="106">
        <f t="shared" ref="O19" si="12">SUM(O20:O21)</f>
        <v>0</v>
      </c>
      <c r="P19" s="106">
        <f t="shared" ref="P19" si="13">SUM(P20:P21)</f>
        <v>0</v>
      </c>
      <c r="Q19" s="107">
        <f t="shared" ref="Q19" si="14">SUM(Q20:Q21)</f>
        <v>0</v>
      </c>
      <c r="R19" s="97">
        <f>SUM(F19:Q19)</f>
        <v>0</v>
      </c>
      <c r="S19" s="118" t="str">
        <f>IFERROR(R19*E19, "")</f>
        <v/>
      </c>
      <c r="T19" s="27"/>
      <c r="U19" s="8">
        <f>IF($A19="", "", _xlfn.XLOOKUP(TRIM($B$8) &amp; "|" &amp; VALUE(LEFT($A19, SEARCH(".", $A19 &amp; ".") - 1)), Limity!$J:$J, Limity!$G:$G, "NENALEZENO"))</f>
        <v>104640</v>
      </c>
      <c r="V19" s="8">
        <f>IF($A19="", "", _xlfn.XLOOKUP(TRIM($B$8) &amp; "|" &amp; VALUE(LEFT($A19, SEARCH(".", $A19 &amp; ".") - 1)), Limity!$J:$J, Limity!$C:$C, 0))</f>
        <v>0.3</v>
      </c>
      <c r="W19" s="8">
        <f>IF($A19="", "", _xlfn.XLOOKUP(TRIM($B$8) &amp; "|" &amp; VALUE(LEFT($A19, SEARCH(".", $A19 &amp; ".") - 1)), Limity!$J:$J, Limity!$D:$D, 0))</f>
        <v>0.5</v>
      </c>
      <c r="X19" s="8">
        <f>IF($A19="", "", _xlfn.XLOOKUP(TRIM($B$8) &amp; "|" &amp; VALUE(LEFT($A19, SEARCH(".", $A19 &amp; ".") - 1)), Limity!$J:$J, Limity!$E:$E, 999999))</f>
        <v>0.5</v>
      </c>
      <c r="Y19" s="8" t="str">
        <f t="shared" si="1"/>
        <v/>
      </c>
    </row>
    <row r="20" spans="1:25" x14ac:dyDescent="0.25">
      <c r="A20" s="33" t="s">
        <v>29</v>
      </c>
      <c r="B20" s="23"/>
      <c r="C20" s="24"/>
      <c r="D20" s="2" t="str">
        <f t="shared" si="2"/>
        <v/>
      </c>
      <c r="E20" s="85"/>
      <c r="F20" s="81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78"/>
      <c r="R20" s="71"/>
      <c r="S20" s="120"/>
      <c r="T20" s="21"/>
      <c r="U20" s="8">
        <f>IF($A20="", "", _xlfn.XLOOKUP(TRIM($B$8) &amp; "|" &amp; VALUE(LEFT($A20, SEARCH(".", $A20 &amp; ".") - 1)), Limity!$J:$J, Limity!$G:$G, "NENALEZENO"))</f>
        <v>104640</v>
      </c>
      <c r="V20" s="8">
        <f>IF($A20="", "", _xlfn.XLOOKUP(TRIM($B$8) &amp; "|" &amp; VALUE(LEFT($A20, SEARCH(".", $A20 &amp; ".") - 1)), Limity!$J:$J, Limity!$C:$C, 0))</f>
        <v>0.3</v>
      </c>
      <c r="W20" s="8">
        <f>IF($A20="", "", _xlfn.XLOOKUP(TRIM($B$8) &amp; "|" &amp; VALUE(LEFT($A20, SEARCH(".", $A20 &amp; ".") - 1)), Limity!$J:$J, Limity!$D:$D, 0))</f>
        <v>0.5</v>
      </c>
      <c r="X20" s="8">
        <f>IF($A20="", "", _xlfn.XLOOKUP(TRIM($B$8) &amp; "|" &amp; VALUE(LEFT($A20, SEARCH(".", $A20 &amp; ".") - 1)), Limity!$J:$J, Limity!$E:$E, 999999))</f>
        <v>0.5</v>
      </c>
      <c r="Y20" s="8" t="str">
        <f t="shared" si="1"/>
        <v/>
      </c>
    </row>
    <row r="21" spans="1:25" x14ac:dyDescent="0.25">
      <c r="A21" s="33" t="s">
        <v>30</v>
      </c>
      <c r="B21" s="23"/>
      <c r="C21" s="24"/>
      <c r="D21" s="2" t="str">
        <f t="shared" si="2"/>
        <v/>
      </c>
      <c r="E21" s="86"/>
      <c r="F21" s="81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78"/>
      <c r="R21" s="71"/>
      <c r="S21" s="120"/>
      <c r="T21" s="21"/>
      <c r="U21" s="8">
        <f>IF($A21="", "", _xlfn.XLOOKUP(TRIM($B$8) &amp; "|" &amp; VALUE(LEFT($A21, SEARCH(".", $A21 &amp; ".") - 1)), Limity!$J:$J, Limity!$G:$G, "NENALEZENO"))</f>
        <v>104640</v>
      </c>
      <c r="V21" s="8">
        <f>IF($A21="", "", _xlfn.XLOOKUP(TRIM($B$8) &amp; "|" &amp; VALUE(LEFT($A21, SEARCH(".", $A21 &amp; ".") - 1)), Limity!$J:$J, Limity!$C:$C, 0))</f>
        <v>0.3</v>
      </c>
      <c r="W21" s="8">
        <f>IF($A21="", "", _xlfn.XLOOKUP(TRIM($B$8) &amp; "|" &amp; VALUE(LEFT($A21, SEARCH(".", $A21 &amp; ".") - 1)), Limity!$J:$J, Limity!$D:$D, 0))</f>
        <v>0.5</v>
      </c>
      <c r="X21" s="8">
        <f>IF($A21="", "", _xlfn.XLOOKUP(TRIM($B$8) &amp; "|" &amp; VALUE(LEFT($A21, SEARCH(".", $A21 &amp; ".") - 1)), Limity!$J:$J, Limity!$E:$E, 999999))</f>
        <v>0.5</v>
      </c>
      <c r="Y21" s="8" t="str">
        <f t="shared" si="1"/>
        <v/>
      </c>
    </row>
    <row r="22" spans="1:25" ht="45" x14ac:dyDescent="0.25">
      <c r="A22" s="32" t="s">
        <v>31</v>
      </c>
      <c r="B22" s="37" t="s">
        <v>32</v>
      </c>
      <c r="C22" s="26"/>
      <c r="D22" s="26"/>
      <c r="E22" s="84" t="str">
        <f>IFERROR(E23+E26+E29+E32, "")</f>
        <v/>
      </c>
      <c r="F22" s="105">
        <f>F23+F26+F29+F32</f>
        <v>0</v>
      </c>
      <c r="G22" s="108">
        <f t="shared" ref="G22:Q22" si="15">G23+G26+G29+G32</f>
        <v>0</v>
      </c>
      <c r="H22" s="108">
        <f t="shared" si="15"/>
        <v>0</v>
      </c>
      <c r="I22" s="108">
        <f t="shared" si="15"/>
        <v>0</v>
      </c>
      <c r="J22" s="108">
        <f t="shared" si="15"/>
        <v>0</v>
      </c>
      <c r="K22" s="108">
        <f t="shared" si="15"/>
        <v>0</v>
      </c>
      <c r="L22" s="108">
        <f t="shared" si="15"/>
        <v>0</v>
      </c>
      <c r="M22" s="108">
        <f t="shared" si="15"/>
        <v>0</v>
      </c>
      <c r="N22" s="108">
        <f t="shared" si="15"/>
        <v>0</v>
      </c>
      <c r="O22" s="108">
        <f t="shared" si="15"/>
        <v>0</v>
      </c>
      <c r="P22" s="108">
        <f t="shared" si="15"/>
        <v>0</v>
      </c>
      <c r="Q22" s="109">
        <f t="shared" si="15"/>
        <v>0</v>
      </c>
      <c r="R22" s="97">
        <f>SUM(F22:Q22)</f>
        <v>0</v>
      </c>
      <c r="S22" s="118" t="str">
        <f>IFERROR(R22*E22, "")</f>
        <v/>
      </c>
      <c r="T22" s="27"/>
      <c r="U22" s="8">
        <f>IF($A22="", "", _xlfn.XLOOKUP(TRIM($B$8) &amp; "|" &amp; VALUE(LEFT($A22, SEARCH(".", $A22 &amp; ".") - 1)), Limity!$J:$J, Limity!$G:$G, "NENALEZENO"))</f>
        <v>88000</v>
      </c>
      <c r="V22" s="8">
        <f>IF($A22="", "", _xlfn.XLOOKUP(TRIM($B$8) &amp; "|" &amp; VALUE(LEFT($A22, SEARCH(".", $A22 &amp; ".") - 1)), Limity!$J:$J, Limity!$C:$C, 0))</f>
        <v>1</v>
      </c>
      <c r="W22" s="8">
        <f>IF($A22="", "", _xlfn.XLOOKUP(TRIM($B$8) &amp; "|" &amp; VALUE(LEFT($A22, SEARCH(".", $A22 &amp; ".") - 1)), Limity!$J:$J, Limity!$D:$D, 0))</f>
        <v>1</v>
      </c>
      <c r="X22" s="8">
        <f>IF($A22="", "", _xlfn.XLOOKUP(TRIM($B$8) &amp; "|" &amp; VALUE(LEFT($A22, SEARCH(".", $A22 &amp; ".") - 1)), Limity!$J:$J, Limity!$E:$E, 999999))</f>
        <v>2</v>
      </c>
      <c r="Y22" s="8" t="str">
        <f t="shared" si="1"/>
        <v/>
      </c>
    </row>
    <row r="23" spans="1:25" x14ac:dyDescent="0.25">
      <c r="A23" s="35" t="s">
        <v>34</v>
      </c>
      <c r="B23" s="36" t="s">
        <v>33</v>
      </c>
      <c r="C23" s="30"/>
      <c r="D23" s="30"/>
      <c r="E23" s="87" t="str">
        <f>IFERROR(AVERAGE(E24:E25), "")</f>
        <v/>
      </c>
      <c r="F23" s="93">
        <f>SUM(F24:F25)</f>
        <v>0</v>
      </c>
      <c r="G23" s="94">
        <f t="shared" ref="G23" si="16">SUM(G24:G25)</f>
        <v>0</v>
      </c>
      <c r="H23" s="94">
        <f t="shared" ref="H23" si="17">SUM(H24:H25)</f>
        <v>0</v>
      </c>
      <c r="I23" s="94">
        <f t="shared" ref="I23" si="18">SUM(I24:I25)</f>
        <v>0</v>
      </c>
      <c r="J23" s="94">
        <f t="shared" ref="J23" si="19">SUM(J24:J25)</f>
        <v>0</v>
      </c>
      <c r="K23" s="94">
        <f t="shared" ref="K23" si="20">SUM(K24:K25)</f>
        <v>0</v>
      </c>
      <c r="L23" s="94">
        <f t="shared" ref="L23" si="21">SUM(L24:L25)</f>
        <v>0</v>
      </c>
      <c r="M23" s="94">
        <f t="shared" ref="M23" si="22">SUM(M24:M25)</f>
        <v>0</v>
      </c>
      <c r="N23" s="94">
        <f t="shared" ref="N23" si="23">SUM(N24:N25)</f>
        <v>0</v>
      </c>
      <c r="O23" s="94">
        <f t="shared" ref="O23" si="24">SUM(O24:O25)</f>
        <v>0</v>
      </c>
      <c r="P23" s="94">
        <f t="shared" ref="P23" si="25">SUM(P24:P25)</f>
        <v>0</v>
      </c>
      <c r="Q23" s="95">
        <f t="shared" ref="Q23" si="26">SUM(Q24:Q25)</f>
        <v>0</v>
      </c>
      <c r="R23" s="102">
        <f>SUM(F23:Q23)</f>
        <v>0</v>
      </c>
      <c r="S23" s="121" t="str">
        <f>IFERROR(R23*E23, "")</f>
        <v/>
      </c>
      <c r="T23" s="31"/>
      <c r="U23" s="8">
        <f>IF($A23="", "", _xlfn.XLOOKUP(TRIM($B$8) &amp; "|" &amp; VALUE(LEFT($A23, SEARCH(".", $A23 &amp; ".") - 1)), Limity!$J:$J, Limity!$G:$G, "NENALEZENO"))</f>
        <v>88000</v>
      </c>
      <c r="V23" s="8">
        <f>IF($A23="", "", _xlfn.XLOOKUP(TRIM($B$8) &amp; "|" &amp; VALUE(LEFT($A23, SEARCH(".", $A23 &amp; ".") - 1)), Limity!$J:$J, Limity!$C:$C, 0))</f>
        <v>1</v>
      </c>
      <c r="W23" s="8">
        <f>IF($A23="", "", _xlfn.XLOOKUP(TRIM($B$8) &amp; "|" &amp; VALUE(LEFT($A23, SEARCH(".", $A23 &amp; ".") - 1)), Limity!$J:$J, Limity!$D:$D, 0))</f>
        <v>1</v>
      </c>
      <c r="X23" s="8">
        <f>IF($A23="", "", _xlfn.XLOOKUP(TRIM($B$8) &amp; "|" &amp; VALUE(LEFT($A23, SEARCH(".", $A23 &amp; ".") - 1)), Limity!$J:$J, Limity!$E:$E, 999999))</f>
        <v>2</v>
      </c>
      <c r="Y23" s="8" t="str">
        <f t="shared" si="1"/>
        <v/>
      </c>
    </row>
    <row r="24" spans="1:25" x14ac:dyDescent="0.25">
      <c r="A24" s="33" t="s">
        <v>35</v>
      </c>
      <c r="B24" s="34"/>
      <c r="C24" s="24"/>
      <c r="D24" s="3" t="str">
        <f t="shared" si="2"/>
        <v/>
      </c>
      <c r="E24" s="85"/>
      <c r="F24" s="81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78"/>
      <c r="R24" s="71"/>
      <c r="S24" s="120"/>
      <c r="T24" s="21"/>
      <c r="U24" s="8">
        <f>IF($A24="", "", _xlfn.XLOOKUP(TRIM($B$8) &amp; "|" &amp; VALUE(LEFT($A24, SEARCH(".", $A24 &amp; ".") - 1)), Limity!$J:$J, Limity!$G:$G, "NENALEZENO"))</f>
        <v>88000</v>
      </c>
      <c r="V24" s="8">
        <f>IF($A24="", "", _xlfn.XLOOKUP(TRIM($B$8) &amp; "|" &amp; VALUE(LEFT($A24, SEARCH(".", $A24 &amp; ".") - 1)), Limity!$J:$J, Limity!$C:$C, 0))</f>
        <v>1</v>
      </c>
      <c r="W24" s="8">
        <f>IF($A24="", "", _xlfn.XLOOKUP(TRIM($B$8) &amp; "|" &amp; VALUE(LEFT($A24, SEARCH(".", $A24 &amp; ".") - 1)), Limity!$J:$J, Limity!$D:$D, 0))</f>
        <v>1</v>
      </c>
      <c r="X24" s="8">
        <f>IF($A24="", "", _xlfn.XLOOKUP(TRIM($B$8) &amp; "|" &amp; VALUE(LEFT($A24, SEARCH(".", $A24 &amp; ".") - 1)), Limity!$J:$J, Limity!$E:$E, 999999))</f>
        <v>2</v>
      </c>
      <c r="Y24" s="8" t="str">
        <f t="shared" si="1"/>
        <v/>
      </c>
    </row>
    <row r="25" spans="1:25" x14ac:dyDescent="0.25">
      <c r="A25" s="33" t="s">
        <v>37</v>
      </c>
      <c r="B25" s="34"/>
      <c r="C25" s="24"/>
      <c r="D25" s="3" t="str">
        <f t="shared" si="2"/>
        <v/>
      </c>
      <c r="E25" s="86"/>
      <c r="F25" s="81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78"/>
      <c r="R25" s="71"/>
      <c r="S25" s="120"/>
      <c r="T25" s="21"/>
      <c r="U25" s="8">
        <f>IF($A25="", "", _xlfn.XLOOKUP(TRIM($B$8) &amp; "|" &amp; VALUE(LEFT($A25, SEARCH(".", $A25 &amp; ".") - 1)), Limity!$J:$J, Limity!$G:$G, "NENALEZENO"))</f>
        <v>88000</v>
      </c>
      <c r="V25" s="8">
        <f>IF($A25="", "", _xlfn.XLOOKUP(TRIM($B$8) &amp; "|" &amp; VALUE(LEFT($A25, SEARCH(".", $A25 &amp; ".") - 1)), Limity!$J:$J, Limity!$C:$C, 0))</f>
        <v>1</v>
      </c>
      <c r="W25" s="8">
        <f>IF($A25="", "", _xlfn.XLOOKUP(TRIM($B$8) &amp; "|" &amp; VALUE(LEFT($A25, SEARCH(".", $A25 &amp; ".") - 1)), Limity!$J:$J, Limity!$D:$D, 0))</f>
        <v>1</v>
      </c>
      <c r="X25" s="8">
        <f>IF($A25="", "", _xlfn.XLOOKUP(TRIM($B$8) &amp; "|" &amp; VALUE(LEFT($A25, SEARCH(".", $A25 &amp; ".") - 1)), Limity!$J:$J, Limity!$E:$E, 999999))</f>
        <v>2</v>
      </c>
      <c r="Y25" s="8" t="str">
        <f t="shared" si="1"/>
        <v/>
      </c>
    </row>
    <row r="26" spans="1:25" x14ac:dyDescent="0.25">
      <c r="A26" s="35" t="s">
        <v>38</v>
      </c>
      <c r="B26" s="36" t="s">
        <v>36</v>
      </c>
      <c r="C26" s="30"/>
      <c r="D26" s="30"/>
      <c r="E26" s="87" t="str">
        <f>IFERROR(AVERAGE(E27:E28), "")</f>
        <v/>
      </c>
      <c r="F26" s="93">
        <f>SUM(F27:F28)</f>
        <v>0</v>
      </c>
      <c r="G26" s="94">
        <f t="shared" ref="G26" si="27">SUM(G27:G28)</f>
        <v>0</v>
      </c>
      <c r="H26" s="94">
        <f t="shared" ref="H26" si="28">SUM(H27:H28)</f>
        <v>0</v>
      </c>
      <c r="I26" s="94">
        <f t="shared" ref="I26" si="29">SUM(I27:I28)</f>
        <v>0</v>
      </c>
      <c r="J26" s="94">
        <f t="shared" ref="J26" si="30">SUM(J27:J28)</f>
        <v>0</v>
      </c>
      <c r="K26" s="94">
        <f t="shared" ref="K26" si="31">SUM(K27:K28)</f>
        <v>0</v>
      </c>
      <c r="L26" s="94">
        <f t="shared" ref="L26" si="32">SUM(L27:L28)</f>
        <v>0</v>
      </c>
      <c r="M26" s="94">
        <f t="shared" ref="M26" si="33">SUM(M27:M28)</f>
        <v>0</v>
      </c>
      <c r="N26" s="94">
        <f t="shared" ref="N26" si="34">SUM(N27:N28)</f>
        <v>0</v>
      </c>
      <c r="O26" s="94">
        <f t="shared" ref="O26" si="35">SUM(O27:O28)</f>
        <v>0</v>
      </c>
      <c r="P26" s="94">
        <f t="shared" ref="P26" si="36">SUM(P27:P28)</f>
        <v>0</v>
      </c>
      <c r="Q26" s="95">
        <f t="shared" ref="Q26" si="37">SUM(Q27:Q28)</f>
        <v>0</v>
      </c>
      <c r="R26" s="102">
        <f>SUM(F26:Q26)</f>
        <v>0</v>
      </c>
      <c r="S26" s="121" t="str">
        <f>IFERROR(R26*E26, "")</f>
        <v/>
      </c>
      <c r="T26" s="31"/>
      <c r="U26" s="8">
        <f>IF($A26="", "", _xlfn.XLOOKUP(TRIM($B$8) &amp; "|" &amp; VALUE(LEFT($A26, SEARCH(".", $A26 &amp; ".") - 1)), Limity!$J:$J, Limity!$G:$G, "NENALEZENO"))</f>
        <v>88000</v>
      </c>
      <c r="V26" s="8">
        <f>IF($A26="", "", _xlfn.XLOOKUP(TRIM($B$8) &amp; "|" &amp; VALUE(LEFT($A26, SEARCH(".", $A26 &amp; ".") - 1)), Limity!$J:$J, Limity!$C:$C, 0))</f>
        <v>1</v>
      </c>
      <c r="W26" s="8">
        <f>IF($A26="", "", _xlfn.XLOOKUP(TRIM($B$8) &amp; "|" &amp; VALUE(LEFT($A26, SEARCH(".", $A26 &amp; ".") - 1)), Limity!$J:$J, Limity!$D:$D, 0))</f>
        <v>1</v>
      </c>
      <c r="X26" s="8">
        <f>IF($A26="", "", _xlfn.XLOOKUP(TRIM($B$8) &amp; "|" &amp; VALUE(LEFT($A26, SEARCH(".", $A26 &amp; ".") - 1)), Limity!$J:$J, Limity!$E:$E, 999999))</f>
        <v>2</v>
      </c>
      <c r="Y26" s="8" t="str">
        <f t="shared" si="1"/>
        <v/>
      </c>
    </row>
    <row r="27" spans="1:25" x14ac:dyDescent="0.25">
      <c r="A27" s="33" t="s">
        <v>39</v>
      </c>
      <c r="B27" s="34"/>
      <c r="C27" s="24"/>
      <c r="D27" s="3" t="str">
        <f t="shared" si="2"/>
        <v/>
      </c>
      <c r="E27" s="85"/>
      <c r="F27" s="81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78"/>
      <c r="R27" s="71"/>
      <c r="S27" s="120"/>
      <c r="T27" s="21"/>
      <c r="U27" s="8">
        <f>IF($A27="", "", _xlfn.XLOOKUP(TRIM($B$8) &amp; "|" &amp; VALUE(LEFT($A27, SEARCH(".", $A27 &amp; ".") - 1)), Limity!$J:$J, Limity!$G:$G, "NENALEZENO"))</f>
        <v>88000</v>
      </c>
      <c r="V27" s="8">
        <f>IF($A27="", "", _xlfn.XLOOKUP(TRIM($B$8) &amp; "|" &amp; VALUE(LEFT($A27, SEARCH(".", $A27 &amp; ".") - 1)), Limity!$J:$J, Limity!$C:$C, 0))</f>
        <v>1</v>
      </c>
      <c r="W27" s="8">
        <f>IF($A27="", "", _xlfn.XLOOKUP(TRIM($B$8) &amp; "|" &amp; VALUE(LEFT($A27, SEARCH(".", $A27 &amp; ".") - 1)), Limity!$J:$J, Limity!$D:$D, 0))</f>
        <v>1</v>
      </c>
      <c r="X27" s="8">
        <f>IF($A27="", "", _xlfn.XLOOKUP(TRIM($B$8) &amp; "|" &amp; VALUE(LEFT($A27, SEARCH(".", $A27 &amp; ".") - 1)), Limity!$J:$J, Limity!$E:$E, 999999))</f>
        <v>2</v>
      </c>
      <c r="Y27" s="8" t="str">
        <f t="shared" si="1"/>
        <v/>
      </c>
    </row>
    <row r="28" spans="1:25" x14ac:dyDescent="0.25">
      <c r="A28" s="33" t="s">
        <v>40</v>
      </c>
      <c r="B28" s="34"/>
      <c r="C28" s="24"/>
      <c r="D28" s="3" t="str">
        <f t="shared" si="2"/>
        <v/>
      </c>
      <c r="E28" s="86"/>
      <c r="F28" s="81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78"/>
      <c r="R28" s="71"/>
      <c r="S28" s="120"/>
      <c r="T28" s="21"/>
      <c r="U28" s="8">
        <f>IF($A28="", "", _xlfn.XLOOKUP(TRIM($B$8) &amp; "|" &amp; VALUE(LEFT($A28, SEARCH(".", $A28 &amp; ".") - 1)), Limity!$J:$J, Limity!$G:$G, "NENALEZENO"))</f>
        <v>88000</v>
      </c>
      <c r="V28" s="8">
        <f>IF($A28="", "", _xlfn.XLOOKUP(TRIM($B$8) &amp; "|" &amp; VALUE(LEFT($A28, SEARCH(".", $A28 &amp; ".") - 1)), Limity!$J:$J, Limity!$C:$C, 0))</f>
        <v>1</v>
      </c>
      <c r="W28" s="8">
        <f>IF($A28="", "", _xlfn.XLOOKUP(TRIM($B$8) &amp; "|" &amp; VALUE(LEFT($A28, SEARCH(".", $A28 &amp; ".") - 1)), Limity!$J:$J, Limity!$D:$D, 0))</f>
        <v>1</v>
      </c>
      <c r="X28" s="8">
        <f>IF($A28="", "", _xlfn.XLOOKUP(TRIM($B$8) &amp; "|" &amp; VALUE(LEFT($A28, SEARCH(".", $A28 &amp; ".") - 1)), Limity!$J:$J, Limity!$E:$E, 999999))</f>
        <v>2</v>
      </c>
      <c r="Y28" s="8" t="str">
        <f t="shared" si="1"/>
        <v/>
      </c>
    </row>
    <row r="29" spans="1:25" x14ac:dyDescent="0.25">
      <c r="A29" s="35" t="s">
        <v>41</v>
      </c>
      <c r="B29" s="36" t="s">
        <v>42</v>
      </c>
      <c r="C29" s="30"/>
      <c r="D29" s="30"/>
      <c r="E29" s="87" t="str">
        <f>IFERROR(AVERAGE(E30:E31), "")</f>
        <v/>
      </c>
      <c r="F29" s="93">
        <f>SUM(F30:F31)</f>
        <v>0</v>
      </c>
      <c r="G29" s="94">
        <f t="shared" ref="G29" si="38">SUM(G30:G31)</f>
        <v>0</v>
      </c>
      <c r="H29" s="94">
        <f t="shared" ref="H29" si="39">SUM(H30:H31)</f>
        <v>0</v>
      </c>
      <c r="I29" s="94">
        <f t="shared" ref="I29" si="40">SUM(I30:I31)</f>
        <v>0</v>
      </c>
      <c r="J29" s="94">
        <f t="shared" ref="J29" si="41">SUM(J30:J31)</f>
        <v>0</v>
      </c>
      <c r="K29" s="94">
        <f t="shared" ref="K29" si="42">SUM(K30:K31)</f>
        <v>0</v>
      </c>
      <c r="L29" s="94">
        <f t="shared" ref="L29" si="43">SUM(L30:L31)</f>
        <v>0</v>
      </c>
      <c r="M29" s="94">
        <f t="shared" ref="M29" si="44">SUM(M30:M31)</f>
        <v>0</v>
      </c>
      <c r="N29" s="94">
        <f t="shared" ref="N29" si="45">SUM(N30:N31)</f>
        <v>0</v>
      </c>
      <c r="O29" s="94">
        <f t="shared" ref="O29" si="46">SUM(O30:O31)</f>
        <v>0</v>
      </c>
      <c r="P29" s="94">
        <f t="shared" ref="P29" si="47">SUM(P30:P31)</f>
        <v>0</v>
      </c>
      <c r="Q29" s="95">
        <f t="shared" ref="Q29" si="48">SUM(Q30:Q31)</f>
        <v>0</v>
      </c>
      <c r="R29" s="102">
        <f>SUM(F29:Q29)</f>
        <v>0</v>
      </c>
      <c r="S29" s="121" t="str">
        <f>IFERROR(R29*E29, "")</f>
        <v/>
      </c>
      <c r="T29" s="31"/>
      <c r="U29" s="8">
        <f>IF($A29="", "", _xlfn.XLOOKUP(TRIM($B$8) &amp; "|" &amp; VALUE(LEFT($A29, SEARCH(".", $A29 &amp; ".") - 1)), Limity!$J:$J, Limity!$G:$G, "NENALEZENO"))</f>
        <v>88000</v>
      </c>
      <c r="V29" s="8">
        <f>IF($A29="", "", _xlfn.XLOOKUP(TRIM($B$8) &amp; "|" &amp; VALUE(LEFT($A29, SEARCH(".", $A29 &amp; ".") - 1)), Limity!$J:$J, Limity!$C:$C, 0))</f>
        <v>1</v>
      </c>
      <c r="W29" s="8">
        <f>IF($A29="", "", _xlfn.XLOOKUP(TRIM($B$8) &amp; "|" &amp; VALUE(LEFT($A29, SEARCH(".", $A29 &amp; ".") - 1)), Limity!$J:$J, Limity!$D:$D, 0))</f>
        <v>1</v>
      </c>
      <c r="X29" s="8">
        <f>IF($A29="", "", _xlfn.XLOOKUP(TRIM($B$8) &amp; "|" &amp; VALUE(LEFT($A29, SEARCH(".", $A29 &amp; ".") - 1)), Limity!$J:$J, Limity!$E:$E, 999999))</f>
        <v>2</v>
      </c>
      <c r="Y29" s="8" t="str">
        <f t="shared" si="1"/>
        <v/>
      </c>
    </row>
    <row r="30" spans="1:25" x14ac:dyDescent="0.25">
      <c r="A30" s="33" t="s">
        <v>43</v>
      </c>
      <c r="B30" s="34"/>
      <c r="C30" s="24"/>
      <c r="D30" s="3" t="str">
        <f t="shared" si="2"/>
        <v/>
      </c>
      <c r="E30" s="86"/>
      <c r="F30" s="81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78"/>
      <c r="R30" s="71"/>
      <c r="S30" s="120"/>
      <c r="T30" s="21"/>
      <c r="U30" s="8">
        <f>IF($A30="", "", _xlfn.XLOOKUP(TRIM($B$8) &amp; "|" &amp; VALUE(LEFT($A30, SEARCH(".", $A30 &amp; ".") - 1)), Limity!$J:$J, Limity!$G:$G, "NENALEZENO"))</f>
        <v>88000</v>
      </c>
      <c r="V30" s="8">
        <f>IF($A30="", "", _xlfn.XLOOKUP(TRIM($B$8) &amp; "|" &amp; VALUE(LEFT($A30, SEARCH(".", $A30 &amp; ".") - 1)), Limity!$J:$J, Limity!$C:$C, 0))</f>
        <v>1</v>
      </c>
      <c r="W30" s="8">
        <f>IF($A30="", "", _xlfn.XLOOKUP(TRIM($B$8) &amp; "|" &amp; VALUE(LEFT($A30, SEARCH(".", $A30 &amp; ".") - 1)), Limity!$J:$J, Limity!$D:$D, 0))</f>
        <v>1</v>
      </c>
      <c r="X30" s="8">
        <f>IF($A30="", "", _xlfn.XLOOKUP(TRIM($B$8) &amp; "|" &amp; VALUE(LEFT($A30, SEARCH(".", $A30 &amp; ".") - 1)), Limity!$J:$J, Limity!$E:$E, 999999))</f>
        <v>2</v>
      </c>
      <c r="Y30" s="8" t="str">
        <f t="shared" si="1"/>
        <v/>
      </c>
    </row>
    <row r="31" spans="1:25" x14ac:dyDescent="0.25">
      <c r="A31" s="33" t="s">
        <v>44</v>
      </c>
      <c r="B31" s="34"/>
      <c r="C31" s="24"/>
      <c r="D31" s="3" t="str">
        <f t="shared" si="2"/>
        <v/>
      </c>
      <c r="E31" s="86"/>
      <c r="F31" s="81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78"/>
      <c r="R31" s="71"/>
      <c r="S31" s="120"/>
      <c r="T31" s="21"/>
      <c r="U31" s="8">
        <f>IF($A31="", "", _xlfn.XLOOKUP(TRIM($B$8) &amp; "|" &amp; VALUE(LEFT($A31, SEARCH(".", $A31 &amp; ".") - 1)), Limity!$J:$J, Limity!$G:$G, "NENALEZENO"))</f>
        <v>88000</v>
      </c>
      <c r="V31" s="8">
        <f>IF($A31="", "", _xlfn.XLOOKUP(TRIM($B$8) &amp; "|" &amp; VALUE(LEFT($A31, SEARCH(".", $A31 &amp; ".") - 1)), Limity!$J:$J, Limity!$C:$C, 0))</f>
        <v>1</v>
      </c>
      <c r="W31" s="8">
        <f>IF($A31="", "", _xlfn.XLOOKUP(TRIM($B$8) &amp; "|" &amp; VALUE(LEFT($A31, SEARCH(".", $A31 &amp; ".") - 1)), Limity!$J:$J, Limity!$D:$D, 0))</f>
        <v>1</v>
      </c>
      <c r="X31" s="8">
        <f>IF($A31="", "", _xlfn.XLOOKUP(TRIM($B$8) &amp; "|" &amp; VALUE(LEFT($A31, SEARCH(".", $A31 &amp; ".") - 1)), Limity!$J:$J, Limity!$E:$E, 999999))</f>
        <v>2</v>
      </c>
      <c r="Y31" s="8" t="str">
        <f t="shared" si="1"/>
        <v/>
      </c>
    </row>
    <row r="32" spans="1:25" ht="30" x14ac:dyDescent="0.25">
      <c r="A32" s="35" t="s">
        <v>46</v>
      </c>
      <c r="B32" s="36" t="s">
        <v>45</v>
      </c>
      <c r="C32" s="30"/>
      <c r="D32" s="30"/>
      <c r="E32" s="87" t="str">
        <f>IFERROR(AVERAGE(E33:E34), "")</f>
        <v/>
      </c>
      <c r="F32" s="93">
        <f>SUM(F33:F34)</f>
        <v>0</v>
      </c>
      <c r="G32" s="94">
        <f t="shared" ref="G32" si="49">SUM(G33:G34)</f>
        <v>0</v>
      </c>
      <c r="H32" s="94">
        <f t="shared" ref="H32" si="50">SUM(H33:H34)</f>
        <v>0</v>
      </c>
      <c r="I32" s="94">
        <f t="shared" ref="I32" si="51">SUM(I33:I34)</f>
        <v>0</v>
      </c>
      <c r="J32" s="94">
        <f t="shared" ref="J32" si="52">SUM(J33:J34)</f>
        <v>0</v>
      </c>
      <c r="K32" s="94">
        <f t="shared" ref="K32" si="53">SUM(K33:K34)</f>
        <v>0</v>
      </c>
      <c r="L32" s="94">
        <f t="shared" ref="L32" si="54">SUM(L33:L34)</f>
        <v>0</v>
      </c>
      <c r="M32" s="94">
        <f t="shared" ref="M32" si="55">SUM(M33:M34)</f>
        <v>0</v>
      </c>
      <c r="N32" s="94">
        <f t="shared" ref="N32" si="56">SUM(N33:N34)</f>
        <v>0</v>
      </c>
      <c r="O32" s="94">
        <f t="shared" ref="O32" si="57">SUM(O33:O34)</f>
        <v>0</v>
      </c>
      <c r="P32" s="94">
        <f t="shared" ref="P32" si="58">SUM(P33:P34)</f>
        <v>0</v>
      </c>
      <c r="Q32" s="95">
        <f t="shared" ref="Q32" si="59">SUM(Q33:Q34)</f>
        <v>0</v>
      </c>
      <c r="R32" s="102">
        <f>SUM(F32:Q32)</f>
        <v>0</v>
      </c>
      <c r="S32" s="121" t="str">
        <f>IFERROR(R32*E32, "")</f>
        <v/>
      </c>
      <c r="T32" s="31"/>
      <c r="U32" s="8">
        <f>IF($A32="", "", _xlfn.XLOOKUP(TRIM($B$8) &amp; "|" &amp; VALUE(LEFT($A32, SEARCH(".", $A32 &amp; ".") - 1)), Limity!$J:$J, Limity!$G:$G, "NENALEZENO"))</f>
        <v>88000</v>
      </c>
      <c r="V32" s="8">
        <f>IF($A32="", "", _xlfn.XLOOKUP(TRIM($B$8) &amp; "|" &amp; VALUE(LEFT($A32, SEARCH(".", $A32 &amp; ".") - 1)), Limity!$J:$J, Limity!$C:$C, 0))</f>
        <v>1</v>
      </c>
      <c r="W32" s="8">
        <f>IF($A32="", "", _xlfn.XLOOKUP(TRIM($B$8) &amp; "|" &amp; VALUE(LEFT($A32, SEARCH(".", $A32 &amp; ".") - 1)), Limity!$J:$J, Limity!$D:$D, 0))</f>
        <v>1</v>
      </c>
      <c r="X32" s="8">
        <f>IF($A32="", "", _xlfn.XLOOKUP(TRIM($B$8) &amp; "|" &amp; VALUE(LEFT($A32, SEARCH(".", $A32 &amp; ".") - 1)), Limity!$J:$J, Limity!$E:$E, 999999))</f>
        <v>2</v>
      </c>
      <c r="Y32" s="8" t="str">
        <f t="shared" si="1"/>
        <v/>
      </c>
    </row>
    <row r="33" spans="1:25" x14ac:dyDescent="0.25">
      <c r="A33" s="33" t="s">
        <v>47</v>
      </c>
      <c r="B33" s="34"/>
      <c r="C33" s="24"/>
      <c r="D33" s="3" t="str">
        <f t="shared" si="2"/>
        <v/>
      </c>
      <c r="E33" s="86"/>
      <c r="F33" s="81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78"/>
      <c r="R33" s="71"/>
      <c r="S33" s="120"/>
      <c r="T33" s="21"/>
      <c r="U33" s="8">
        <f>IF($A33="", "", _xlfn.XLOOKUP(TRIM($B$8) &amp; "|" &amp; VALUE(LEFT($A33, SEARCH(".", $A33 &amp; ".") - 1)), Limity!$J:$J, Limity!$G:$G, "NENALEZENO"))</f>
        <v>88000</v>
      </c>
      <c r="V33" s="8">
        <f>IF($A33="", "", _xlfn.XLOOKUP(TRIM($B$8) &amp; "|" &amp; VALUE(LEFT($A33, SEARCH(".", $A33 &amp; ".") - 1)), Limity!$J:$J, Limity!$C:$C, 0))</f>
        <v>1</v>
      </c>
      <c r="W33" s="8">
        <f>IF($A33="", "", _xlfn.XLOOKUP(TRIM($B$8) &amp; "|" &amp; VALUE(LEFT($A33, SEARCH(".", $A33 &amp; ".") - 1)), Limity!$J:$J, Limity!$D:$D, 0))</f>
        <v>1</v>
      </c>
      <c r="X33" s="8">
        <f>IF($A33="", "", _xlfn.XLOOKUP(TRIM($B$8) &amp; "|" &amp; VALUE(LEFT($A33, SEARCH(".", $A33 &amp; ".") - 1)), Limity!$J:$J, Limity!$E:$E, 999999))</f>
        <v>2</v>
      </c>
      <c r="Y33" s="8" t="str">
        <f t="shared" si="1"/>
        <v/>
      </c>
    </row>
    <row r="34" spans="1:25" x14ac:dyDescent="0.25">
      <c r="A34" s="33" t="s">
        <v>48</v>
      </c>
      <c r="B34" s="34"/>
      <c r="C34" s="24"/>
      <c r="D34" s="3" t="str">
        <f t="shared" si="2"/>
        <v/>
      </c>
      <c r="E34" s="86"/>
      <c r="F34" s="81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78"/>
      <c r="R34" s="71"/>
      <c r="S34" s="120"/>
      <c r="T34" s="21"/>
      <c r="U34" s="8">
        <f>IF($A34="", "", _xlfn.XLOOKUP(TRIM($B$8) &amp; "|" &amp; VALUE(LEFT($A34, SEARCH(".", $A34 &amp; ".") - 1)), Limity!$J:$J, Limity!$G:$G, "NENALEZENO"))</f>
        <v>88000</v>
      </c>
      <c r="V34" s="8">
        <f>IF($A34="", "", _xlfn.XLOOKUP(TRIM($B$8) &amp; "|" &amp; VALUE(LEFT($A34, SEARCH(".", $A34 &amp; ".") - 1)), Limity!$J:$J, Limity!$C:$C, 0))</f>
        <v>1</v>
      </c>
      <c r="W34" s="8">
        <f>IF($A34="", "", _xlfn.XLOOKUP(TRIM($B$8) &amp; "|" &amp; VALUE(LEFT($A34, SEARCH(".", $A34 &amp; ".") - 1)), Limity!$J:$J, Limity!$D:$D, 0))</f>
        <v>1</v>
      </c>
      <c r="X34" s="8">
        <f>IF($A34="", "", _xlfn.XLOOKUP(TRIM($B$8) &amp; "|" &amp; VALUE(LEFT($A34, SEARCH(".", $A34 &amp; ".") - 1)), Limity!$J:$J, Limity!$E:$E, 999999))</f>
        <v>2</v>
      </c>
      <c r="Y34" s="8" t="str">
        <f t="shared" si="1"/>
        <v/>
      </c>
    </row>
    <row r="35" spans="1:25" x14ac:dyDescent="0.25">
      <c r="A35" s="32" t="s">
        <v>49</v>
      </c>
      <c r="B35" s="26" t="s">
        <v>16</v>
      </c>
      <c r="C35" s="26"/>
      <c r="D35" s="26"/>
      <c r="E35" s="84" t="str">
        <f>IFERROR(AVERAGE(E36:E37), "")</f>
        <v/>
      </c>
      <c r="F35" s="105">
        <f>SUM(F36:F37)</f>
        <v>0</v>
      </c>
      <c r="G35" s="106">
        <f t="shared" ref="G35" si="60">SUM(G36:G37)</f>
        <v>0</v>
      </c>
      <c r="H35" s="106">
        <f t="shared" ref="H35" si="61">SUM(H36:H37)</f>
        <v>0</v>
      </c>
      <c r="I35" s="106">
        <f t="shared" ref="I35" si="62">SUM(I36:I37)</f>
        <v>0</v>
      </c>
      <c r="J35" s="106">
        <f t="shared" ref="J35" si="63">SUM(J36:J37)</f>
        <v>0</v>
      </c>
      <c r="K35" s="106">
        <f t="shared" ref="K35" si="64">SUM(K36:K37)</f>
        <v>0</v>
      </c>
      <c r="L35" s="106">
        <f t="shared" ref="L35" si="65">SUM(L36:L37)</f>
        <v>0</v>
      </c>
      <c r="M35" s="106">
        <f t="shared" ref="M35" si="66">SUM(M36:M37)</f>
        <v>0</v>
      </c>
      <c r="N35" s="106">
        <f t="shared" ref="N35" si="67">SUM(N36:N37)</f>
        <v>0</v>
      </c>
      <c r="O35" s="106">
        <f t="shared" ref="O35" si="68">SUM(O36:O37)</f>
        <v>0</v>
      </c>
      <c r="P35" s="106">
        <f t="shared" ref="P35" si="69">SUM(P36:P37)</f>
        <v>0</v>
      </c>
      <c r="Q35" s="107">
        <f t="shared" ref="Q35" si="70">SUM(Q36:Q37)</f>
        <v>0</v>
      </c>
      <c r="R35" s="97">
        <f>SUM(F35:Q35)</f>
        <v>0</v>
      </c>
      <c r="S35" s="118" t="str">
        <f>IFERROR(R35*E35, "")</f>
        <v/>
      </c>
      <c r="T35" s="27"/>
      <c r="U35" s="8" t="str">
        <f>IF($A35="", "", _xlfn.XLOOKUP(TRIM($B$8) &amp; "|" &amp; VALUE(LEFT($A35, SEARCH(".", $A35 &amp; ".") - 1)), Limity!$J:$J, Limity!$G:$G, "NENALEZENO"))</f>
        <v>NENALEZENO</v>
      </c>
      <c r="V35" s="8">
        <f>IF($A35="", "", _xlfn.XLOOKUP(TRIM($B$8) &amp; "|" &amp; VALUE(LEFT($A35, SEARCH(".", $A35 &amp; ".") - 1)), Limity!$J:$J, Limity!$C:$C, 0))</f>
        <v>0</v>
      </c>
      <c r="W35" s="8">
        <f>IF($A35="", "", _xlfn.XLOOKUP(TRIM($B$8) &amp; "|" &amp; VALUE(LEFT($A35, SEARCH(".", $A35 &amp; ".") - 1)), Limity!$J:$J, Limity!$D:$D, 0))</f>
        <v>0</v>
      </c>
      <c r="X35" s="8">
        <f>IF($A35="", "", _xlfn.XLOOKUP(TRIM($B$8) &amp; "|" &amp; VALUE(LEFT($A35, SEARCH(".", $A35 &amp; ".") - 1)), Limity!$J:$J, Limity!$E:$E, 999999))</f>
        <v>999999</v>
      </c>
      <c r="Y35" s="8" t="str">
        <f t="shared" si="1"/>
        <v/>
      </c>
    </row>
    <row r="36" spans="1:25" x14ac:dyDescent="0.25">
      <c r="A36" s="33" t="s">
        <v>50</v>
      </c>
      <c r="B36" s="23"/>
      <c r="C36" s="24"/>
      <c r="D36" s="3" t="str">
        <f t="shared" si="2"/>
        <v/>
      </c>
      <c r="E36" s="86"/>
      <c r="F36" s="81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78"/>
      <c r="R36" s="71"/>
      <c r="S36" s="120"/>
      <c r="T36" s="21"/>
      <c r="U36" s="8" t="str">
        <f>IF($A36="", "", _xlfn.XLOOKUP(TRIM($B$8) &amp; "|" &amp; VALUE(LEFT($A36, SEARCH(".", $A36 &amp; ".") - 1)), Limity!$J:$J, Limity!$G:$G, "NENALEZENO"))</f>
        <v>NENALEZENO</v>
      </c>
      <c r="V36" s="8">
        <f>IF($A36="", "", _xlfn.XLOOKUP(TRIM($B$8) &amp; "|" &amp; VALUE(LEFT($A36, SEARCH(".", $A36 &amp; ".") - 1)), Limity!$J:$J, Limity!$C:$C, 0))</f>
        <v>0</v>
      </c>
      <c r="W36" s="8">
        <f>IF($A36="", "", _xlfn.XLOOKUP(TRIM($B$8) &amp; "|" &amp; VALUE(LEFT($A36, SEARCH(".", $A36 &amp; ".") - 1)), Limity!$J:$J, Limity!$D:$D, 0))</f>
        <v>0</v>
      </c>
      <c r="X36" s="8">
        <f>IF($A36="", "", _xlfn.XLOOKUP(TRIM($B$8) &amp; "|" &amp; VALUE(LEFT($A36, SEARCH(".", $A36 &amp; ".") - 1)), Limity!$J:$J, Limity!$E:$E, 999999))</f>
        <v>999999</v>
      </c>
      <c r="Y36" s="8" t="str">
        <f t="shared" si="1"/>
        <v/>
      </c>
    </row>
    <row r="37" spans="1:25" x14ac:dyDescent="0.25">
      <c r="A37" s="33" t="s">
        <v>51</v>
      </c>
      <c r="B37" s="23"/>
      <c r="C37" s="24"/>
      <c r="D37" s="3" t="str">
        <f t="shared" si="2"/>
        <v/>
      </c>
      <c r="E37" s="86"/>
      <c r="F37" s="81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78"/>
      <c r="R37" s="71"/>
      <c r="S37" s="120"/>
      <c r="T37" s="21"/>
      <c r="U37" s="8" t="str">
        <f>IF($A37="", "", _xlfn.XLOOKUP(TRIM($B$8) &amp; "|" &amp; VALUE(LEFT($A37, SEARCH(".", $A37 &amp; ".") - 1)), Limity!$J:$J, Limity!$G:$G, "NENALEZENO"))</f>
        <v>NENALEZENO</v>
      </c>
      <c r="V37" s="8">
        <f>IF($A37="", "", _xlfn.XLOOKUP(TRIM($B$8) &amp; "|" &amp; VALUE(LEFT($A37, SEARCH(".", $A37 &amp; ".") - 1)), Limity!$J:$J, Limity!$C:$C, 0))</f>
        <v>0</v>
      </c>
      <c r="W37" s="8">
        <f>IF($A37="", "", _xlfn.XLOOKUP(TRIM($B$8) &amp; "|" &amp; VALUE(LEFT($A37, SEARCH(".", $A37 &amp; ".") - 1)), Limity!$J:$J, Limity!$D:$D, 0))</f>
        <v>0</v>
      </c>
      <c r="X37" s="8">
        <f>IF($A37="", "", _xlfn.XLOOKUP(TRIM($B$8) &amp; "|" &amp; VALUE(LEFT($A37, SEARCH(".", $A37 &amp; ".") - 1)), Limity!$J:$J, Limity!$E:$E, 999999))</f>
        <v>999999</v>
      </c>
      <c r="Y37" s="8" t="str">
        <f t="shared" si="1"/>
        <v/>
      </c>
    </row>
    <row r="38" spans="1:25" x14ac:dyDescent="0.25">
      <c r="A38" s="32" t="s">
        <v>52</v>
      </c>
      <c r="B38" s="26" t="s">
        <v>17</v>
      </c>
      <c r="C38" s="26"/>
      <c r="D38" s="26"/>
      <c r="E38" s="84" t="str">
        <f>IFERROR(AVERAGE(E39:E40), "")</f>
        <v/>
      </c>
      <c r="F38" s="105">
        <f>SUM(F39:F40)</f>
        <v>0</v>
      </c>
      <c r="G38" s="106">
        <f t="shared" ref="G38" si="71">SUM(G39:G40)</f>
        <v>0</v>
      </c>
      <c r="H38" s="106">
        <f t="shared" ref="H38" si="72">SUM(H39:H40)</f>
        <v>0</v>
      </c>
      <c r="I38" s="106">
        <f t="shared" ref="I38" si="73">SUM(I39:I40)</f>
        <v>0</v>
      </c>
      <c r="J38" s="106">
        <f t="shared" ref="J38" si="74">SUM(J39:J40)</f>
        <v>0</v>
      </c>
      <c r="K38" s="106">
        <f t="shared" ref="K38" si="75">SUM(K39:K40)</f>
        <v>0</v>
      </c>
      <c r="L38" s="106">
        <f t="shared" ref="L38" si="76">SUM(L39:L40)</f>
        <v>0</v>
      </c>
      <c r="M38" s="106">
        <f t="shared" ref="M38" si="77">SUM(M39:M40)</f>
        <v>0</v>
      </c>
      <c r="N38" s="106">
        <f t="shared" ref="N38" si="78">SUM(N39:N40)</f>
        <v>0</v>
      </c>
      <c r="O38" s="106">
        <f t="shared" ref="O38" si="79">SUM(O39:O40)</f>
        <v>0</v>
      </c>
      <c r="P38" s="106">
        <f t="shared" ref="P38" si="80">SUM(P39:P40)</f>
        <v>0</v>
      </c>
      <c r="Q38" s="107">
        <f t="shared" ref="Q38" si="81">SUM(Q39:Q40)</f>
        <v>0</v>
      </c>
      <c r="R38" s="97">
        <f>SUM(F38:Q38)</f>
        <v>0</v>
      </c>
      <c r="S38" s="118" t="str">
        <f>IFERROR(R38*E38, "")</f>
        <v/>
      </c>
      <c r="T38" s="27"/>
      <c r="U38" s="8" t="str">
        <f>IF($A38="", "", _xlfn.XLOOKUP(TRIM($B$8) &amp; "|" &amp; VALUE(LEFT($A38, SEARCH(".", $A38 &amp; ".") - 1)), Limity!$J:$J, Limity!$G:$G, "NENALEZENO"))</f>
        <v>NENALEZENO</v>
      </c>
      <c r="V38" s="8">
        <f>IF($A38="", "", _xlfn.XLOOKUP(TRIM($B$8) &amp; "|" &amp; VALUE(LEFT($A38, SEARCH(".", $A38 &amp; ".") - 1)), Limity!$J:$J, Limity!$C:$C, 0))</f>
        <v>0</v>
      </c>
      <c r="W38" s="8">
        <f>IF($A38="", "", _xlfn.XLOOKUP(TRIM($B$8) &amp; "|" &amp; VALUE(LEFT($A38, SEARCH(".", $A38 &amp; ".") - 1)), Limity!$J:$J, Limity!$D:$D, 0))</f>
        <v>0</v>
      </c>
      <c r="X38" s="8">
        <f>IF($A38="", "", _xlfn.XLOOKUP(TRIM($B$8) &amp; "|" &amp; VALUE(LEFT($A38, SEARCH(".", $A38 &amp; ".") - 1)), Limity!$J:$J, Limity!$E:$E, 999999))</f>
        <v>999999</v>
      </c>
      <c r="Y38" s="8" t="str">
        <f t="shared" si="1"/>
        <v/>
      </c>
    </row>
    <row r="39" spans="1:25" x14ac:dyDescent="0.25">
      <c r="A39" s="33" t="s">
        <v>53</v>
      </c>
      <c r="B39" s="23"/>
      <c r="C39" s="24"/>
      <c r="D39" s="3" t="str">
        <f t="shared" si="2"/>
        <v/>
      </c>
      <c r="E39" s="88"/>
      <c r="F39" s="81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78"/>
      <c r="R39" s="71"/>
      <c r="S39" s="120"/>
      <c r="T39" s="21"/>
      <c r="U39" s="8" t="str">
        <f>IF($A39="", "", _xlfn.XLOOKUP(TRIM($B$8) &amp; "|" &amp; VALUE(LEFT($A39, SEARCH(".", $A39 &amp; ".") - 1)), Limity!$J:$J, Limity!$G:$G, "NENALEZENO"))</f>
        <v>NENALEZENO</v>
      </c>
      <c r="V39" s="8">
        <f>IF($A39="", "", _xlfn.XLOOKUP(TRIM($B$8) &amp; "|" &amp; VALUE(LEFT($A39, SEARCH(".", $A39 &amp; ".") - 1)), Limity!$J:$J, Limity!$C:$C, 0))</f>
        <v>0</v>
      </c>
      <c r="W39" s="8">
        <f>IF($A39="", "", _xlfn.XLOOKUP(TRIM($B$8) &amp; "|" &amp; VALUE(LEFT($A39, SEARCH(".", $A39 &amp; ".") - 1)), Limity!$J:$J, Limity!$D:$D, 0))</f>
        <v>0</v>
      </c>
      <c r="X39" s="8">
        <f>IF($A39="", "", _xlfn.XLOOKUP(TRIM($B$8) &amp; "|" &amp; VALUE(LEFT($A39, SEARCH(".", $A39 &amp; ".") - 1)), Limity!$J:$J, Limity!$E:$E, 999999))</f>
        <v>999999</v>
      </c>
      <c r="Y39" s="8" t="str">
        <f t="shared" si="1"/>
        <v/>
      </c>
    </row>
    <row r="40" spans="1:25" x14ac:dyDescent="0.25">
      <c r="A40" s="33" t="s">
        <v>54</v>
      </c>
      <c r="B40" s="23"/>
      <c r="C40" s="24"/>
      <c r="D40" s="3" t="str">
        <f t="shared" si="2"/>
        <v/>
      </c>
      <c r="E40" s="88"/>
      <c r="F40" s="81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78"/>
      <c r="R40" s="71"/>
      <c r="S40" s="120"/>
      <c r="T40" s="21"/>
      <c r="U40" s="8" t="str">
        <f>IF($A40="", "", _xlfn.XLOOKUP(TRIM($B$8) &amp; "|" &amp; VALUE(LEFT($A40, SEARCH(".", $A40 &amp; ".") - 1)), Limity!$J:$J, Limity!$G:$G, "NENALEZENO"))</f>
        <v>NENALEZENO</v>
      </c>
      <c r="V40" s="8">
        <f>IF($A40="", "", _xlfn.XLOOKUP(TRIM($B$8) &amp; "|" &amp; VALUE(LEFT($A40, SEARCH(".", $A40 &amp; ".") - 1)), Limity!$J:$J, Limity!$C:$C, 0))</f>
        <v>0</v>
      </c>
      <c r="W40" s="8">
        <f>IF($A40="", "", _xlfn.XLOOKUP(TRIM($B$8) &amp; "|" &amp; VALUE(LEFT($A40, SEARCH(".", $A40 &amp; ".") - 1)), Limity!$J:$J, Limity!$D:$D, 0))</f>
        <v>0</v>
      </c>
      <c r="X40" s="8">
        <f>IF($A40="", "", _xlfn.XLOOKUP(TRIM($B$8) &amp; "|" &amp; VALUE(LEFT($A40, SEARCH(".", $A40 &amp; ".") - 1)), Limity!$J:$J, Limity!$E:$E, 999999))</f>
        <v>999999</v>
      </c>
      <c r="Y40" s="8" t="str">
        <f t="shared" si="1"/>
        <v/>
      </c>
    </row>
    <row r="41" spans="1:25" x14ac:dyDescent="0.25">
      <c r="A41" s="32" t="s">
        <v>55</v>
      </c>
      <c r="B41" s="26" t="s">
        <v>21</v>
      </c>
      <c r="C41" s="26"/>
      <c r="D41" s="26"/>
      <c r="E41" s="84" t="str">
        <f>IFERROR(AVERAGE(E42:E43), "")</f>
        <v/>
      </c>
      <c r="F41" s="105">
        <f>SUM(F42:F43)</f>
        <v>0</v>
      </c>
      <c r="G41" s="106">
        <f t="shared" ref="G41" si="82">SUM(G42:G43)</f>
        <v>0</v>
      </c>
      <c r="H41" s="106">
        <f t="shared" ref="H41" si="83">SUM(H42:H43)</f>
        <v>0</v>
      </c>
      <c r="I41" s="106">
        <f t="shared" ref="I41" si="84">SUM(I42:I43)</f>
        <v>0</v>
      </c>
      <c r="J41" s="106">
        <f t="shared" ref="J41" si="85">SUM(J42:J43)</f>
        <v>0</v>
      </c>
      <c r="K41" s="106">
        <f t="shared" ref="K41" si="86">SUM(K42:K43)</f>
        <v>0</v>
      </c>
      <c r="L41" s="106">
        <f t="shared" ref="L41" si="87">SUM(L42:L43)</f>
        <v>0</v>
      </c>
      <c r="M41" s="106">
        <f t="shared" ref="M41" si="88">SUM(M42:M43)</f>
        <v>0</v>
      </c>
      <c r="N41" s="106">
        <f t="shared" ref="N41" si="89">SUM(N42:N43)</f>
        <v>0</v>
      </c>
      <c r="O41" s="106">
        <f t="shared" ref="O41" si="90">SUM(O42:O43)</f>
        <v>0</v>
      </c>
      <c r="P41" s="106">
        <f t="shared" ref="P41" si="91">SUM(P42:P43)</f>
        <v>0</v>
      </c>
      <c r="Q41" s="107">
        <f t="shared" ref="Q41" si="92">SUM(Q42:Q43)</f>
        <v>0</v>
      </c>
      <c r="R41" s="97">
        <f>SUM(F41:Q41)</f>
        <v>0</v>
      </c>
      <c r="S41" s="118" t="str">
        <f>IFERROR(R41*E41, "")</f>
        <v/>
      </c>
      <c r="T41" s="27"/>
      <c r="U41" s="8">
        <f>IF($A41="", "", _xlfn.XLOOKUP(TRIM($B$8) &amp; "|" &amp; VALUE(LEFT($A41, SEARCH(".", $A41 &amp; ".") - 1)), Limity!$J:$J, Limity!$G:$G, "NENALEZENO"))</f>
        <v>77120</v>
      </c>
      <c r="V41" s="8">
        <f>IF($A41="", "", _xlfn.XLOOKUP(TRIM($B$8) &amp; "|" &amp; VALUE(LEFT($A41, SEARCH(".", $A41 &amp; ".") - 1)), Limity!$J:$J, Limity!$C:$C, 0))</f>
        <v>0</v>
      </c>
      <c r="W41" s="8">
        <f>IF($A41="", "", _xlfn.XLOOKUP(TRIM($B$8) &amp; "|" &amp; VALUE(LEFT($A41, SEARCH(".", $A41 &amp; ".") - 1)), Limity!$J:$J, Limity!$D:$D, 0))</f>
        <v>0</v>
      </c>
      <c r="X41" s="8">
        <f>IF($A41="", "", _xlfn.XLOOKUP(TRIM($B$8) &amp; "|" &amp; VALUE(LEFT($A41, SEARCH(".", $A41 &amp; ".") - 1)), Limity!$J:$J, Limity!$E:$E, 999999))</f>
        <v>0.5</v>
      </c>
      <c r="Y41" s="8" t="str">
        <f t="shared" si="1"/>
        <v/>
      </c>
    </row>
    <row r="42" spans="1:25" x14ac:dyDescent="0.25">
      <c r="A42" s="33" t="s">
        <v>56</v>
      </c>
      <c r="B42" s="23"/>
      <c r="C42" s="24"/>
      <c r="D42" s="3" t="str">
        <f t="shared" si="2"/>
        <v/>
      </c>
      <c r="E42" s="86"/>
      <c r="F42" s="81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78"/>
      <c r="R42" s="71"/>
      <c r="S42" s="120"/>
      <c r="T42" s="21"/>
      <c r="U42" s="8">
        <f>IF($A42="", "", _xlfn.XLOOKUP(TRIM($B$8) &amp; "|" &amp; VALUE(LEFT($A42, SEARCH(".", $A42 &amp; ".") - 1)), Limity!$J:$J, Limity!$G:$G, "NENALEZENO"))</f>
        <v>77120</v>
      </c>
      <c r="V42" s="8">
        <f>IF($A42="", "", _xlfn.XLOOKUP(TRIM($B$8) &amp; "|" &amp; VALUE(LEFT($A42, SEARCH(".", $A42 &amp; ".") - 1)), Limity!$J:$J, Limity!$C:$C, 0))</f>
        <v>0</v>
      </c>
      <c r="W42" s="8">
        <f>IF($A42="", "", _xlfn.XLOOKUP(TRIM($B$8) &amp; "|" &amp; VALUE(LEFT($A42, SEARCH(".", $A42 &amp; ".") - 1)), Limity!$J:$J, Limity!$D:$D, 0))</f>
        <v>0</v>
      </c>
      <c r="X42" s="8">
        <f>IF($A42="", "", _xlfn.XLOOKUP(TRIM($B$8) &amp; "|" &amp; VALUE(LEFT($A42, SEARCH(".", $A42 &amp; ".") - 1)), Limity!$J:$J, Limity!$E:$E, 999999))</f>
        <v>0.5</v>
      </c>
      <c r="Y42" s="8" t="str">
        <f t="shared" si="1"/>
        <v/>
      </c>
    </row>
    <row r="43" spans="1:25" x14ac:dyDescent="0.25">
      <c r="A43" s="33" t="s">
        <v>57</v>
      </c>
      <c r="B43" s="23"/>
      <c r="C43" s="24"/>
      <c r="D43" s="3" t="str">
        <f t="shared" si="2"/>
        <v/>
      </c>
      <c r="E43" s="86"/>
      <c r="F43" s="8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78"/>
      <c r="R43" s="71"/>
      <c r="S43" s="120"/>
      <c r="T43" s="21"/>
      <c r="U43" s="8">
        <f>IF($A43="", "", _xlfn.XLOOKUP(TRIM($B$8) &amp; "|" &amp; VALUE(LEFT($A43, SEARCH(".", $A43 &amp; ".") - 1)), Limity!$J:$J, Limity!$G:$G, "NENALEZENO"))</f>
        <v>77120</v>
      </c>
      <c r="V43" s="8">
        <f>IF($A43="", "", _xlfn.XLOOKUP(TRIM($B$8) &amp; "|" &amp; VALUE(LEFT($A43, SEARCH(".", $A43 &amp; ".") - 1)), Limity!$J:$J, Limity!$C:$C, 0))</f>
        <v>0</v>
      </c>
      <c r="W43" s="8">
        <f>IF($A43="", "", _xlfn.XLOOKUP(TRIM($B$8) &amp; "|" &amp; VALUE(LEFT($A43, SEARCH(".", $A43 &amp; ".") - 1)), Limity!$J:$J, Limity!$D:$D, 0))</f>
        <v>0</v>
      </c>
      <c r="X43" s="8">
        <f>IF($A43="", "", _xlfn.XLOOKUP(TRIM($B$8) &amp; "|" &amp; VALUE(LEFT($A43, SEARCH(".", $A43 &amp; ".") - 1)), Limity!$J:$J, Limity!$E:$E, 999999))</f>
        <v>0.5</v>
      </c>
      <c r="Y43" s="8" t="str">
        <f t="shared" si="1"/>
        <v/>
      </c>
    </row>
    <row r="44" spans="1:25" x14ac:dyDescent="0.25">
      <c r="A44" s="32" t="s">
        <v>58</v>
      </c>
      <c r="B44" s="26" t="s">
        <v>18</v>
      </c>
      <c r="C44" s="26"/>
      <c r="D44" s="26"/>
      <c r="E44" s="84" t="str">
        <f>IFERROR(AVERAGE(E45:E46), "")</f>
        <v/>
      </c>
      <c r="F44" s="105">
        <f>SUM(F45:F46)</f>
        <v>0</v>
      </c>
      <c r="G44" s="106">
        <f t="shared" ref="G44" si="93">SUM(G45:G46)</f>
        <v>0</v>
      </c>
      <c r="H44" s="106">
        <f t="shared" ref="H44" si="94">SUM(H45:H46)</f>
        <v>0</v>
      </c>
      <c r="I44" s="106">
        <f t="shared" ref="I44" si="95">SUM(I45:I46)</f>
        <v>0</v>
      </c>
      <c r="J44" s="106">
        <f t="shared" ref="J44" si="96">SUM(J45:J46)</f>
        <v>0</v>
      </c>
      <c r="K44" s="106">
        <f t="shared" ref="K44" si="97">SUM(K45:K46)</f>
        <v>0</v>
      </c>
      <c r="L44" s="106">
        <f t="shared" ref="L44" si="98">SUM(L45:L46)</f>
        <v>0</v>
      </c>
      <c r="M44" s="106">
        <f t="shared" ref="M44" si="99">SUM(M45:M46)</f>
        <v>0</v>
      </c>
      <c r="N44" s="106">
        <f t="shared" ref="N44" si="100">SUM(N45:N46)</f>
        <v>0</v>
      </c>
      <c r="O44" s="106">
        <f t="shared" ref="O44" si="101">SUM(O45:O46)</f>
        <v>0</v>
      </c>
      <c r="P44" s="106">
        <f t="shared" ref="P44" si="102">SUM(P45:P46)</f>
        <v>0</v>
      </c>
      <c r="Q44" s="107">
        <f t="shared" ref="Q44" si="103">SUM(Q45:Q46)</f>
        <v>0</v>
      </c>
      <c r="R44" s="97">
        <f>SUM(F44:Q44)</f>
        <v>0</v>
      </c>
      <c r="S44" s="118" t="str">
        <f>IFERROR(R44*E44, "")</f>
        <v/>
      </c>
      <c r="T44" s="27"/>
      <c r="U44" s="8" t="str">
        <f>IF($A44="", "", _xlfn.XLOOKUP(TRIM($B$8) &amp; "|" &amp; VALUE(LEFT($A44, SEARCH(".", $A44 &amp; ".") - 1)), Limity!$J:$J, Limity!$G:$G, "NENALEZENO"))</f>
        <v>NENALEZENO</v>
      </c>
      <c r="V44" s="8">
        <f>IF($A44="", "", _xlfn.XLOOKUP(TRIM($B$8) &amp; "|" &amp; VALUE(LEFT($A44, SEARCH(".", $A44 &amp; ".") - 1)), Limity!$J:$J, Limity!$C:$C, 0))</f>
        <v>0</v>
      </c>
      <c r="W44" s="8">
        <f>IF($A44="", "", _xlfn.XLOOKUP(TRIM($B$8) &amp; "|" &amp; VALUE(LEFT($A44, SEARCH(".", $A44 &amp; ".") - 1)), Limity!$J:$J, Limity!$D:$D, 0))</f>
        <v>0</v>
      </c>
      <c r="X44" s="8">
        <f>IF($A44="", "", _xlfn.XLOOKUP(TRIM($B$8) &amp; "|" &amp; VALUE(LEFT($A44, SEARCH(".", $A44 &amp; ".") - 1)), Limity!$J:$J, Limity!$E:$E, 999999))</f>
        <v>999999</v>
      </c>
      <c r="Y44" s="8" t="str">
        <f t="shared" si="1"/>
        <v/>
      </c>
    </row>
    <row r="45" spans="1:25" x14ac:dyDescent="0.25">
      <c r="A45" s="33" t="s">
        <v>59</v>
      </c>
      <c r="B45" s="23"/>
      <c r="C45" s="24"/>
      <c r="D45" s="3" t="str">
        <f t="shared" si="2"/>
        <v/>
      </c>
      <c r="E45" s="88"/>
      <c r="F45" s="8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78"/>
      <c r="R45" s="71"/>
      <c r="S45" s="120"/>
      <c r="T45" s="21"/>
      <c r="U45" s="8" t="str">
        <f>IF($A45="", "", _xlfn.XLOOKUP(TRIM($B$8) &amp; "|" &amp; VALUE(LEFT($A45, SEARCH(".", $A45 &amp; ".") - 1)), Limity!$J:$J, Limity!$G:$G, "NENALEZENO"))</f>
        <v>NENALEZENO</v>
      </c>
      <c r="V45" s="8">
        <f>IF($A45="", "", _xlfn.XLOOKUP(TRIM($B$8) &amp; "|" &amp; VALUE(LEFT($A45, SEARCH(".", $A45 &amp; ".") - 1)), Limity!$J:$J, Limity!$C:$C, 0))</f>
        <v>0</v>
      </c>
      <c r="W45" s="8">
        <f>IF($A45="", "", _xlfn.XLOOKUP(TRIM($B$8) &amp; "|" &amp; VALUE(LEFT($A45, SEARCH(".", $A45 &amp; ".") - 1)), Limity!$J:$J, Limity!$D:$D, 0))</f>
        <v>0</v>
      </c>
      <c r="X45" s="8">
        <f>IF($A45="", "", _xlfn.XLOOKUP(TRIM($B$8) &amp; "|" &amp; VALUE(LEFT($A45, SEARCH(".", $A45 &amp; ".") - 1)), Limity!$J:$J, Limity!$E:$E, 999999))</f>
        <v>999999</v>
      </c>
      <c r="Y45" s="8" t="str">
        <f t="shared" si="1"/>
        <v/>
      </c>
    </row>
    <row r="46" spans="1:25" x14ac:dyDescent="0.25">
      <c r="A46" s="33" t="s">
        <v>60</v>
      </c>
      <c r="B46" s="23"/>
      <c r="C46" s="24"/>
      <c r="D46" s="3" t="str">
        <f t="shared" si="2"/>
        <v/>
      </c>
      <c r="E46" s="88"/>
      <c r="F46" s="81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78"/>
      <c r="R46" s="71"/>
      <c r="S46" s="120"/>
      <c r="T46" s="21"/>
      <c r="U46" s="8" t="str">
        <f>IF($A46="", "", _xlfn.XLOOKUP(TRIM($B$8) &amp; "|" &amp; VALUE(LEFT($A46, SEARCH(".", $A46 &amp; ".") - 1)), Limity!$J:$J, Limity!$G:$G, "NENALEZENO"))</f>
        <v>NENALEZENO</v>
      </c>
      <c r="V46" s="8">
        <f>IF($A46="", "", _xlfn.XLOOKUP(TRIM($B$8) &amp; "|" &amp; VALUE(LEFT($A46, SEARCH(".", $A46 &amp; ".") - 1)), Limity!$J:$J, Limity!$C:$C, 0))</f>
        <v>0</v>
      </c>
      <c r="W46" s="8">
        <f>IF($A46="", "", _xlfn.XLOOKUP(TRIM($B$8) &amp; "|" &amp; VALUE(LEFT($A46, SEARCH(".", $A46 &amp; ".") - 1)), Limity!$J:$J, Limity!$D:$D, 0))</f>
        <v>0</v>
      </c>
      <c r="X46" s="8">
        <f>IF($A46="", "", _xlfn.XLOOKUP(TRIM($B$8) &amp; "|" &amp; VALUE(LEFT($A46, SEARCH(".", $A46 &amp; ".") - 1)), Limity!$J:$J, Limity!$E:$E, 999999))</f>
        <v>999999</v>
      </c>
      <c r="Y46" s="8" t="str">
        <f t="shared" si="1"/>
        <v/>
      </c>
    </row>
    <row r="47" spans="1:25" x14ac:dyDescent="0.25">
      <c r="A47" s="32" t="s">
        <v>61</v>
      </c>
      <c r="B47" s="26" t="s">
        <v>19</v>
      </c>
      <c r="C47" s="26"/>
      <c r="D47" s="26"/>
      <c r="E47" s="84" t="str">
        <f>IFERROR(AVERAGE(E48:E49), "")</f>
        <v/>
      </c>
      <c r="F47" s="105">
        <f>SUM(F48:F49)</f>
        <v>0</v>
      </c>
      <c r="G47" s="106">
        <f t="shared" ref="G47" si="104">SUM(G48:G49)</f>
        <v>0</v>
      </c>
      <c r="H47" s="106">
        <f t="shared" ref="H47" si="105">SUM(H48:H49)</f>
        <v>0</v>
      </c>
      <c r="I47" s="106">
        <f t="shared" ref="I47" si="106">SUM(I48:I49)</f>
        <v>0</v>
      </c>
      <c r="J47" s="106">
        <f t="shared" ref="J47" si="107">SUM(J48:J49)</f>
        <v>0</v>
      </c>
      <c r="K47" s="106">
        <f t="shared" ref="K47" si="108">SUM(K48:K49)</f>
        <v>0</v>
      </c>
      <c r="L47" s="106">
        <f t="shared" ref="L47" si="109">SUM(L48:L49)</f>
        <v>0</v>
      </c>
      <c r="M47" s="106">
        <f t="shared" ref="M47" si="110">SUM(M48:M49)</f>
        <v>0</v>
      </c>
      <c r="N47" s="106">
        <f t="shared" ref="N47" si="111">SUM(N48:N49)</f>
        <v>0</v>
      </c>
      <c r="O47" s="106">
        <f t="shared" ref="O47" si="112">SUM(O48:O49)</f>
        <v>0</v>
      </c>
      <c r="P47" s="106">
        <f t="shared" ref="P47" si="113">SUM(P48:P49)</f>
        <v>0</v>
      </c>
      <c r="Q47" s="107">
        <f t="shared" ref="Q47" si="114">SUM(Q48:Q49)</f>
        <v>0</v>
      </c>
      <c r="R47" s="97">
        <f>SUM(F47:Q47)</f>
        <v>0</v>
      </c>
      <c r="S47" s="118" t="str">
        <f>IFERROR(R47*E47, "")</f>
        <v/>
      </c>
      <c r="T47" s="27"/>
      <c r="U47" s="8" t="str">
        <f>IF($A47="", "", _xlfn.XLOOKUP(TRIM($B$8) &amp; "|" &amp; VALUE(LEFT($A47, SEARCH(".", $A47 &amp; ".") - 1)), Limity!$J:$J, Limity!$G:$G, "NENALEZENO"))</f>
        <v>NENALEZENO</v>
      </c>
      <c r="V47" s="8">
        <f>IF($A47="", "", _xlfn.XLOOKUP(TRIM($B$8) &amp; "|" &amp; VALUE(LEFT($A47, SEARCH(".", $A47 &amp; ".") - 1)), Limity!$J:$J, Limity!$C:$C, 0))</f>
        <v>0</v>
      </c>
      <c r="W47" s="8">
        <f>IF($A47="", "", _xlfn.XLOOKUP(TRIM($B$8) &amp; "|" &amp; VALUE(LEFT($A47, SEARCH(".", $A47 &amp; ".") - 1)), Limity!$J:$J, Limity!$D:$D, 0))</f>
        <v>0</v>
      </c>
      <c r="X47" s="8">
        <f>IF($A47="", "", _xlfn.XLOOKUP(TRIM($B$8) &amp; "|" &amp; VALUE(LEFT($A47, SEARCH(".", $A47 &amp; ".") - 1)), Limity!$J:$J, Limity!$E:$E, 999999))</f>
        <v>999999</v>
      </c>
      <c r="Y47" s="8" t="str">
        <f t="shared" si="1"/>
        <v/>
      </c>
    </row>
    <row r="48" spans="1:25" x14ac:dyDescent="0.25">
      <c r="A48" s="33" t="s">
        <v>62</v>
      </c>
      <c r="B48" s="23"/>
      <c r="C48" s="24"/>
      <c r="D48" s="3" t="str">
        <f t="shared" si="2"/>
        <v/>
      </c>
      <c r="E48" s="88"/>
      <c r="F48" s="81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78"/>
      <c r="R48" s="71"/>
      <c r="S48" s="120"/>
      <c r="T48" s="21"/>
      <c r="U48" s="8" t="str">
        <f>IF($A48="", "", _xlfn.XLOOKUP(TRIM($B$8) &amp; "|" &amp; VALUE(LEFT($A48, SEARCH(".", $A48 &amp; ".") - 1)), Limity!$J:$J, Limity!$G:$G, "NENALEZENO"))</f>
        <v>NENALEZENO</v>
      </c>
      <c r="V48" s="8">
        <f>IF($A48="", "", _xlfn.XLOOKUP(TRIM($B$8) &amp; "|" &amp; VALUE(LEFT($A48, SEARCH(".", $A48 &amp; ".") - 1)), Limity!$J:$J, Limity!$C:$C, 0))</f>
        <v>0</v>
      </c>
      <c r="W48" s="8">
        <f>IF($A48="", "", _xlfn.XLOOKUP(TRIM($B$8) &amp; "|" &amp; VALUE(LEFT($A48, SEARCH(".", $A48 &amp; ".") - 1)), Limity!$J:$J, Limity!$D:$D, 0))</f>
        <v>0</v>
      </c>
      <c r="X48" s="8">
        <f>IF($A48="", "", _xlfn.XLOOKUP(TRIM($B$8) &amp; "|" &amp; VALUE(LEFT($A48, SEARCH(".", $A48 &amp; ".") - 1)), Limity!$J:$J, Limity!$E:$E, 999999))</f>
        <v>999999</v>
      </c>
      <c r="Y48" s="8" t="str">
        <f t="shared" si="1"/>
        <v/>
      </c>
    </row>
    <row r="49" spans="1:25" x14ac:dyDescent="0.25">
      <c r="A49" s="33" t="s">
        <v>63</v>
      </c>
      <c r="B49" s="23"/>
      <c r="C49" s="24"/>
      <c r="D49" s="3" t="str">
        <f t="shared" si="2"/>
        <v/>
      </c>
      <c r="E49" s="88"/>
      <c r="F49" s="81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78"/>
      <c r="R49" s="71"/>
      <c r="S49" s="120"/>
      <c r="T49" s="21"/>
      <c r="U49" s="8" t="str">
        <f>IF($A49="", "", _xlfn.XLOOKUP(TRIM($B$8) &amp; "|" &amp; VALUE(LEFT($A49, SEARCH(".", $A49 &amp; ".") - 1)), Limity!$J:$J, Limity!$G:$G, "NENALEZENO"))</f>
        <v>NENALEZENO</v>
      </c>
      <c r="V49" s="8">
        <f>IF($A49="", "", _xlfn.XLOOKUP(TRIM($B$8) &amp; "|" &amp; VALUE(LEFT($A49, SEARCH(".", $A49 &amp; ".") - 1)), Limity!$J:$J, Limity!$C:$C, 0))</f>
        <v>0</v>
      </c>
      <c r="W49" s="8">
        <f>IF($A49="", "", _xlfn.XLOOKUP(TRIM($B$8) &amp; "|" &amp; VALUE(LEFT($A49, SEARCH(".", $A49 &amp; ".") - 1)), Limity!$J:$J, Limity!$D:$D, 0))</f>
        <v>0</v>
      </c>
      <c r="X49" s="8">
        <f>IF($A49="", "", _xlfn.XLOOKUP(TRIM($B$8) &amp; "|" &amp; VALUE(LEFT($A49, SEARCH(".", $A49 &amp; ".") - 1)), Limity!$J:$J, Limity!$E:$E, 999999))</f>
        <v>999999</v>
      </c>
      <c r="Y49" s="8" t="str">
        <f t="shared" si="1"/>
        <v/>
      </c>
    </row>
    <row r="50" spans="1:25" x14ac:dyDescent="0.25">
      <c r="A50" s="32" t="s">
        <v>65</v>
      </c>
      <c r="B50" s="26" t="s">
        <v>20</v>
      </c>
      <c r="C50" s="26"/>
      <c r="D50" s="26"/>
      <c r="E50" s="84" t="str">
        <f>IFERROR(AVERAGE(E51:E52), "")</f>
        <v/>
      </c>
      <c r="F50" s="105">
        <f>SUM(F51:F52)</f>
        <v>0</v>
      </c>
      <c r="G50" s="106">
        <f t="shared" ref="G50" si="115">SUM(G51:G52)</f>
        <v>0</v>
      </c>
      <c r="H50" s="106">
        <f t="shared" ref="H50" si="116">SUM(H51:H52)</f>
        <v>0</v>
      </c>
      <c r="I50" s="106">
        <f t="shared" ref="I50" si="117">SUM(I51:I52)</f>
        <v>0</v>
      </c>
      <c r="J50" s="106">
        <f t="shared" ref="J50" si="118">SUM(J51:J52)</f>
        <v>0</v>
      </c>
      <c r="K50" s="106">
        <f t="shared" ref="K50" si="119">SUM(K51:K52)</f>
        <v>0</v>
      </c>
      <c r="L50" s="106">
        <f t="shared" ref="L50" si="120">SUM(L51:L52)</f>
        <v>0</v>
      </c>
      <c r="M50" s="106">
        <f t="shared" ref="M50" si="121">SUM(M51:M52)</f>
        <v>0</v>
      </c>
      <c r="N50" s="106">
        <f t="shared" ref="N50" si="122">SUM(N51:N52)</f>
        <v>0</v>
      </c>
      <c r="O50" s="106">
        <f t="shared" ref="O50" si="123">SUM(O51:O52)</f>
        <v>0</v>
      </c>
      <c r="P50" s="106">
        <f t="shared" ref="P50" si="124">SUM(P51:P52)</f>
        <v>0</v>
      </c>
      <c r="Q50" s="107">
        <f t="shared" ref="Q50" si="125">SUM(Q51:Q52)</f>
        <v>0</v>
      </c>
      <c r="R50" s="97">
        <f>SUM(F50:Q50)</f>
        <v>0</v>
      </c>
      <c r="S50" s="118" t="str">
        <f>IFERROR(R50*E50, "")</f>
        <v/>
      </c>
      <c r="T50" s="27"/>
      <c r="U50" s="8" t="str">
        <f>IF($A50="", "", _xlfn.XLOOKUP(TRIM($B$8) &amp; "|" &amp; VALUE(LEFT($A50, SEARCH(".", $A50 &amp; ".") - 1)), Limity!$J:$J, Limity!$G:$G, "NENALEZENO"))</f>
        <v>NENALEZENO</v>
      </c>
      <c r="V50" s="8">
        <f>IF($A50="", "", _xlfn.XLOOKUP(TRIM($B$8) &amp; "|" &amp; VALUE(LEFT($A50, SEARCH(".", $A50 &amp; ".") - 1)), Limity!$J:$J, Limity!$C:$C, 0))</f>
        <v>0</v>
      </c>
      <c r="W50" s="8">
        <f>IF($A50="", "", _xlfn.XLOOKUP(TRIM($B$8) &amp; "|" &amp; VALUE(LEFT($A50, SEARCH(".", $A50 &amp; ".") - 1)), Limity!$J:$J, Limity!$D:$D, 0))</f>
        <v>0</v>
      </c>
      <c r="X50" s="8">
        <f>IF($A50="", "", _xlfn.XLOOKUP(TRIM($B$8) &amp; "|" &amp; VALUE(LEFT($A50, SEARCH(".", $A50 &amp; ".") - 1)), Limity!$J:$J, Limity!$E:$E, 999999))</f>
        <v>999999</v>
      </c>
      <c r="Y50" s="8" t="str">
        <f t="shared" si="1"/>
        <v/>
      </c>
    </row>
    <row r="51" spans="1:25" x14ac:dyDescent="0.25">
      <c r="A51" s="33" t="s">
        <v>66</v>
      </c>
      <c r="B51" s="23"/>
      <c r="C51" s="24"/>
      <c r="D51" s="3" t="str">
        <f t="shared" si="2"/>
        <v/>
      </c>
      <c r="E51" s="85"/>
      <c r="F51" s="81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78"/>
      <c r="R51" s="71"/>
      <c r="S51" s="120"/>
      <c r="T51" s="21"/>
      <c r="U51" s="8" t="str">
        <f>IF($A51="", "", _xlfn.XLOOKUP(TRIM($B$8) &amp; "|" &amp; VALUE(LEFT($A51, SEARCH(".", $A51 &amp; ".") - 1)), Limity!$J:$J, Limity!$G:$G, "NENALEZENO"))</f>
        <v>NENALEZENO</v>
      </c>
      <c r="V51" s="8">
        <f>IF($A51="", "", _xlfn.XLOOKUP(TRIM($B$8) &amp; "|" &amp; VALUE(LEFT($A51, SEARCH(".", $A51 &amp; ".") - 1)), Limity!$J:$J, Limity!$C:$C, 0))</f>
        <v>0</v>
      </c>
      <c r="W51" s="8">
        <f>IF($A51="", "", _xlfn.XLOOKUP(TRIM($B$8) &amp; "|" &amp; VALUE(LEFT($A51, SEARCH(".", $A51 &amp; ".") - 1)), Limity!$J:$J, Limity!$D:$D, 0))</f>
        <v>0</v>
      </c>
      <c r="X51" s="8">
        <f>IF($A51="", "", _xlfn.XLOOKUP(TRIM($B$8) &amp; "|" &amp; VALUE(LEFT($A51, SEARCH(".", $A51 &amp; ".") - 1)), Limity!$J:$J, Limity!$E:$E, 999999))</f>
        <v>999999</v>
      </c>
      <c r="Y51" s="8" t="str">
        <f t="shared" si="1"/>
        <v/>
      </c>
    </row>
    <row r="52" spans="1:25" x14ac:dyDescent="0.25">
      <c r="A52" s="33" t="s">
        <v>67</v>
      </c>
      <c r="B52" s="23"/>
      <c r="C52" s="24"/>
      <c r="D52" s="3" t="str">
        <f t="shared" si="2"/>
        <v/>
      </c>
      <c r="E52" s="88"/>
      <c r="F52" s="81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78"/>
      <c r="R52" s="71"/>
      <c r="S52" s="120"/>
      <c r="T52" s="21"/>
      <c r="U52" s="8" t="str">
        <f>IF($A52="", "", _xlfn.XLOOKUP(TRIM($B$8) &amp; "|" &amp; VALUE(LEFT($A52, SEARCH(".", $A52 &amp; ".") - 1)), Limity!$J:$J, Limity!$G:$G, "NENALEZENO"))</f>
        <v>NENALEZENO</v>
      </c>
      <c r="V52" s="8">
        <f>IF($A52="", "", _xlfn.XLOOKUP(TRIM($B$8) &amp; "|" &amp; VALUE(LEFT($A52, SEARCH(".", $A52 &amp; ".") - 1)), Limity!$J:$J, Limity!$C:$C, 0))</f>
        <v>0</v>
      </c>
      <c r="W52" s="8">
        <f>IF($A52="", "", _xlfn.XLOOKUP(TRIM($B$8) &amp; "|" &amp; VALUE(LEFT($A52, SEARCH(".", $A52 &amp; ".") - 1)), Limity!$J:$J, Limity!$D:$D, 0))</f>
        <v>0</v>
      </c>
      <c r="X52" s="8">
        <f>IF($A52="", "", _xlfn.XLOOKUP(TRIM($B$8) &amp; "|" &amp; VALUE(LEFT($A52, SEARCH(".", $A52 &amp; ".") - 1)), Limity!$J:$J, Limity!$E:$E, 999999))</f>
        <v>999999</v>
      </c>
      <c r="Y52" s="8" t="str">
        <f t="shared" si="1"/>
        <v/>
      </c>
    </row>
    <row r="53" spans="1:25" x14ac:dyDescent="0.25">
      <c r="A53" s="25" t="s">
        <v>151</v>
      </c>
      <c r="B53" s="37" t="s">
        <v>64</v>
      </c>
      <c r="C53" s="26"/>
      <c r="D53" s="26"/>
      <c r="E53" s="84" t="str">
        <f>IFERROR(E54+E57+E60, "")</f>
        <v/>
      </c>
      <c r="F53" s="90">
        <f>F54+F57+F60</f>
        <v>0</v>
      </c>
      <c r="G53" s="91">
        <f t="shared" ref="G53:Q53" si="126">G54+G57+G60</f>
        <v>0</v>
      </c>
      <c r="H53" s="91">
        <f t="shared" si="126"/>
        <v>0</v>
      </c>
      <c r="I53" s="91">
        <f t="shared" si="126"/>
        <v>0</v>
      </c>
      <c r="J53" s="91">
        <f t="shared" si="126"/>
        <v>0</v>
      </c>
      <c r="K53" s="91">
        <f t="shared" si="126"/>
        <v>0</v>
      </c>
      <c r="L53" s="91">
        <f t="shared" si="126"/>
        <v>0</v>
      </c>
      <c r="M53" s="91">
        <f t="shared" si="126"/>
        <v>0</v>
      </c>
      <c r="N53" s="91">
        <f t="shared" si="126"/>
        <v>0</v>
      </c>
      <c r="O53" s="91">
        <f t="shared" si="126"/>
        <v>0</v>
      </c>
      <c r="P53" s="91">
        <f t="shared" si="126"/>
        <v>0</v>
      </c>
      <c r="Q53" s="92">
        <f t="shared" si="126"/>
        <v>0</v>
      </c>
      <c r="R53" s="97">
        <f>SUM(F53:Q53)</f>
        <v>0</v>
      </c>
      <c r="S53" s="118" t="str">
        <f>IFERROR(R53*E53, "")</f>
        <v/>
      </c>
      <c r="T53" s="27"/>
      <c r="U53" s="8" t="str">
        <f>IF($A53="", "", _xlfn.XLOOKUP(TRIM($B$8) &amp; "|" &amp; VALUE(LEFT($A53, SEARCH(".", $A53 &amp; ".") - 1)), Limity!$J:$J, Limity!$G:$G, "NENALEZENO"))</f>
        <v>NENALEZENO</v>
      </c>
      <c r="V53" s="8">
        <f>IF($A53="", "", _xlfn.XLOOKUP(TRIM($B$8) &amp; "|" &amp; VALUE(LEFT($A53, SEARCH(".", $A53 &amp; ".") - 1)), Limity!$J:$J, Limity!$C:$C, 0))</f>
        <v>0</v>
      </c>
      <c r="W53" s="8">
        <f>IF($A53="", "", _xlfn.XLOOKUP(TRIM($B$8) &amp; "|" &amp; VALUE(LEFT($A53, SEARCH(".", $A53 &amp; ".") - 1)), Limity!$J:$J, Limity!$D:$D, 0))</f>
        <v>0</v>
      </c>
      <c r="X53" s="8">
        <f>IF($A53="", "", _xlfn.XLOOKUP(TRIM($B$8) &amp; "|" &amp; VALUE(LEFT($A53, SEARCH(".", $A53 &amp; ".") - 1)), Limity!$J:$J, Limity!$E:$E, 999999))</f>
        <v>999999</v>
      </c>
      <c r="Y53" s="8" t="str">
        <f t="shared" si="1"/>
        <v/>
      </c>
    </row>
    <row r="54" spans="1:25" x14ac:dyDescent="0.25">
      <c r="A54" s="35" t="s">
        <v>68</v>
      </c>
      <c r="B54" s="36" t="s">
        <v>69</v>
      </c>
      <c r="C54" s="30"/>
      <c r="D54" s="30"/>
      <c r="E54" s="87" t="str">
        <f>IFERROR(AVERAGE(E55:E56), "")</f>
        <v/>
      </c>
      <c r="F54" s="111">
        <f>SUM(F55:F56)</f>
        <v>0</v>
      </c>
      <c r="G54" s="112">
        <f t="shared" ref="G54" si="127">SUM(G55:G56)</f>
        <v>0</v>
      </c>
      <c r="H54" s="112">
        <f t="shared" ref="H54" si="128">SUM(H55:H56)</f>
        <v>0</v>
      </c>
      <c r="I54" s="112">
        <f t="shared" ref="I54" si="129">SUM(I55:I56)</f>
        <v>0</v>
      </c>
      <c r="J54" s="112">
        <f t="shared" ref="J54" si="130">SUM(J55:J56)</f>
        <v>0</v>
      </c>
      <c r="K54" s="112">
        <f t="shared" ref="K54" si="131">SUM(K55:K56)</f>
        <v>0</v>
      </c>
      <c r="L54" s="112">
        <f t="shared" ref="L54" si="132">SUM(L55:L56)</f>
        <v>0</v>
      </c>
      <c r="M54" s="112">
        <f t="shared" ref="M54" si="133">SUM(M55:M56)</f>
        <v>0</v>
      </c>
      <c r="N54" s="112">
        <f t="shared" ref="N54" si="134">SUM(N55:N56)</f>
        <v>0</v>
      </c>
      <c r="O54" s="112">
        <f t="shared" ref="O54" si="135">SUM(O55:O56)</f>
        <v>0</v>
      </c>
      <c r="P54" s="112">
        <f t="shared" ref="P54" si="136">SUM(P55:P56)</f>
        <v>0</v>
      </c>
      <c r="Q54" s="113">
        <f t="shared" ref="Q54" si="137">SUM(Q55:Q56)</f>
        <v>0</v>
      </c>
      <c r="R54" s="102">
        <f>SUM(F54:Q54)</f>
        <v>0</v>
      </c>
      <c r="S54" s="121" t="str">
        <f>IFERROR(R54*E54, "")</f>
        <v/>
      </c>
      <c r="T54" s="31"/>
      <c r="U54" s="8">
        <f>IF($A54="", "", _xlfn.XLOOKUP(TRIM($B$8) &amp; "|" &amp; VALUE(LEFT($A54, SEARCH(".", $A54 &amp; ".") - 1)), Limity!$J:$J, Limity!$G:$G, "NENALEZENO"))</f>
        <v>64000</v>
      </c>
      <c r="V54" s="8">
        <f>IF($A54="", "", _xlfn.XLOOKUP(TRIM($B$8) &amp; "|" &amp; VALUE(LEFT($A54, SEARCH(".", $A54 &amp; ".") - 1)), Limity!$J:$J, Limity!$C:$C, 0))</f>
        <v>1</v>
      </c>
      <c r="W54" s="8">
        <f>IF($A54="", "", _xlfn.XLOOKUP(TRIM($B$8) &amp; "|" &amp; VALUE(LEFT($A54, SEARCH(".", $A54 &amp; ".") - 1)), Limity!$J:$J, Limity!$D:$D, 0))</f>
        <v>1</v>
      </c>
      <c r="X54" s="8">
        <f>IF($A54="", "", _xlfn.XLOOKUP(TRIM($B$8) &amp; "|" &amp; VALUE(LEFT($A54, SEARCH(".", $A54 &amp; ".") - 1)), Limity!$J:$J, Limity!$E:$E, 999999))</f>
        <v>2</v>
      </c>
      <c r="Y54" s="8" t="str">
        <f t="shared" si="1"/>
        <v/>
      </c>
    </row>
    <row r="55" spans="1:25" x14ac:dyDescent="0.25">
      <c r="A55" s="33" t="s">
        <v>70</v>
      </c>
      <c r="B55" s="34"/>
      <c r="C55" s="24"/>
      <c r="D55" s="3" t="str">
        <f t="shared" si="2"/>
        <v/>
      </c>
      <c r="E55" s="86"/>
      <c r="F55" s="81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78"/>
      <c r="R55" s="71"/>
      <c r="S55" s="120"/>
      <c r="T55" s="21"/>
      <c r="U55" s="8">
        <f>IF($A55="", "", _xlfn.XLOOKUP(TRIM($B$8) &amp; "|" &amp; VALUE(LEFT($A55, SEARCH(".", $A55 &amp; ".") - 1)), Limity!$J:$J, Limity!$G:$G, "NENALEZENO"))</f>
        <v>64000</v>
      </c>
      <c r="V55" s="8">
        <f>IF($A55="", "", _xlfn.XLOOKUP(TRIM($B$8) &amp; "|" &amp; VALUE(LEFT($A55, SEARCH(".", $A55 &amp; ".") - 1)), Limity!$J:$J, Limity!$C:$C, 0))</f>
        <v>1</v>
      </c>
      <c r="W55" s="8">
        <f>IF($A55="", "", _xlfn.XLOOKUP(TRIM($B$8) &amp; "|" &amp; VALUE(LEFT($A55, SEARCH(".", $A55 &amp; ".") - 1)), Limity!$J:$J, Limity!$D:$D, 0))</f>
        <v>1</v>
      </c>
      <c r="X55" s="8">
        <f>IF($A55="", "", _xlfn.XLOOKUP(TRIM($B$8) &amp; "|" &amp; VALUE(LEFT($A55, SEARCH(".", $A55 &amp; ".") - 1)), Limity!$J:$J, Limity!$E:$E, 999999))</f>
        <v>2</v>
      </c>
      <c r="Y55" s="8" t="str">
        <f t="shared" si="1"/>
        <v/>
      </c>
    </row>
    <row r="56" spans="1:25" x14ac:dyDescent="0.25">
      <c r="A56" s="33" t="s">
        <v>71</v>
      </c>
      <c r="B56" s="34"/>
      <c r="C56" s="24"/>
      <c r="D56" s="3" t="str">
        <f t="shared" si="2"/>
        <v/>
      </c>
      <c r="E56" s="86"/>
      <c r="F56" s="81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78"/>
      <c r="R56" s="71"/>
      <c r="S56" s="120"/>
      <c r="T56" s="21"/>
      <c r="U56" s="8">
        <f>IF($A56="", "", _xlfn.XLOOKUP(TRIM($B$8) &amp; "|" &amp; VALUE(LEFT($A56, SEARCH(".", $A56 &amp; ".") - 1)), Limity!$J:$J, Limity!$G:$G, "NENALEZENO"))</f>
        <v>64000</v>
      </c>
      <c r="V56" s="8">
        <f>IF($A56="", "", _xlfn.XLOOKUP(TRIM($B$8) &amp; "|" &amp; VALUE(LEFT($A56, SEARCH(".", $A56 &amp; ".") - 1)), Limity!$J:$J, Limity!$C:$C, 0))</f>
        <v>1</v>
      </c>
      <c r="W56" s="8">
        <f>IF($A56="", "", _xlfn.XLOOKUP(TRIM($B$8) &amp; "|" &amp; VALUE(LEFT($A56, SEARCH(".", $A56 &amp; ".") - 1)), Limity!$J:$J, Limity!$D:$D, 0))</f>
        <v>1</v>
      </c>
      <c r="X56" s="8">
        <f>IF($A56="", "", _xlfn.XLOOKUP(TRIM($B$8) &amp; "|" &amp; VALUE(LEFT($A56, SEARCH(".", $A56 &amp; ".") - 1)), Limity!$J:$J, Limity!$E:$E, 999999))</f>
        <v>2</v>
      </c>
      <c r="Y56" s="8" t="str">
        <f t="shared" si="1"/>
        <v/>
      </c>
    </row>
    <row r="57" spans="1:25" x14ac:dyDescent="0.25">
      <c r="A57" s="35" t="s">
        <v>73</v>
      </c>
      <c r="B57" s="36" t="s">
        <v>72</v>
      </c>
      <c r="C57" s="30"/>
      <c r="D57" s="30"/>
      <c r="E57" s="87" t="str">
        <f>IFERROR(AVERAGE(E58:E59), "")</f>
        <v/>
      </c>
      <c r="F57" s="111">
        <f>SUM(F58:F59)</f>
        <v>0</v>
      </c>
      <c r="G57" s="112">
        <f t="shared" ref="G57" si="138">SUM(G58:G59)</f>
        <v>0</v>
      </c>
      <c r="H57" s="112">
        <f t="shared" ref="H57" si="139">SUM(H58:H59)</f>
        <v>0</v>
      </c>
      <c r="I57" s="112">
        <f t="shared" ref="I57" si="140">SUM(I58:I59)</f>
        <v>0</v>
      </c>
      <c r="J57" s="112">
        <f t="shared" ref="J57" si="141">SUM(J58:J59)</f>
        <v>0</v>
      </c>
      <c r="K57" s="112">
        <f t="shared" ref="K57" si="142">SUM(K58:K59)</f>
        <v>0</v>
      </c>
      <c r="L57" s="112">
        <f t="shared" ref="L57" si="143">SUM(L58:L59)</f>
        <v>0</v>
      </c>
      <c r="M57" s="112">
        <f t="shared" ref="M57" si="144">SUM(M58:M59)</f>
        <v>0</v>
      </c>
      <c r="N57" s="112">
        <f t="shared" ref="N57" si="145">SUM(N58:N59)</f>
        <v>0</v>
      </c>
      <c r="O57" s="112">
        <f t="shared" ref="O57" si="146">SUM(O58:O59)</f>
        <v>0</v>
      </c>
      <c r="P57" s="112">
        <f t="shared" ref="P57" si="147">SUM(P58:P59)</f>
        <v>0</v>
      </c>
      <c r="Q57" s="113">
        <f t="shared" ref="Q57" si="148">SUM(Q58:Q59)</f>
        <v>0</v>
      </c>
      <c r="R57" s="102">
        <f>SUM(F57:Q57)</f>
        <v>0</v>
      </c>
      <c r="S57" s="121" t="str">
        <f>IFERROR(R57*E57, "")</f>
        <v/>
      </c>
      <c r="T57" s="31"/>
      <c r="U57" s="8" t="str">
        <f>IF($A57="", "", _xlfn.XLOOKUP(TRIM($B$8) &amp; "|" &amp; VALUE(LEFT($A57, SEARCH(".", $A57 &amp; ".") - 1)), Limity!$J:$J, Limity!$G:$G, "NENALEZENO"))</f>
        <v>NENALEZENO</v>
      </c>
      <c r="V57" s="8">
        <f>IF($A57="", "", _xlfn.XLOOKUP(TRIM($B$8) &amp; "|" &amp; VALUE(LEFT($A57, SEARCH(".", $A57 &amp; ".") - 1)), Limity!$J:$J, Limity!$C:$C, 0))</f>
        <v>0</v>
      </c>
      <c r="W57" s="8">
        <f>IF($A57="", "", _xlfn.XLOOKUP(TRIM($B$8) &amp; "|" &amp; VALUE(LEFT($A57, SEARCH(".", $A57 &amp; ".") - 1)), Limity!$J:$J, Limity!$D:$D, 0))</f>
        <v>0</v>
      </c>
      <c r="X57" s="8">
        <f>IF($A57="", "", _xlfn.XLOOKUP(TRIM($B$8) &amp; "|" &amp; VALUE(LEFT($A57, SEARCH(".", $A57 &amp; ".") - 1)), Limity!$J:$J, Limity!$E:$E, 999999))</f>
        <v>999999</v>
      </c>
      <c r="Y57" s="8" t="str">
        <f t="shared" si="1"/>
        <v/>
      </c>
    </row>
    <row r="58" spans="1:25" x14ac:dyDescent="0.25">
      <c r="A58" s="33" t="s">
        <v>74</v>
      </c>
      <c r="B58" s="34"/>
      <c r="C58" s="24"/>
      <c r="D58" s="3" t="str">
        <f t="shared" si="2"/>
        <v/>
      </c>
      <c r="E58" s="88"/>
      <c r="F58" s="81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78"/>
      <c r="R58" s="71"/>
      <c r="S58" s="120"/>
      <c r="T58" s="21"/>
      <c r="U58" s="8" t="str">
        <f>IF($A58="", "", _xlfn.XLOOKUP(TRIM($B$8) &amp; "|" &amp; VALUE(LEFT($A58, SEARCH(".", $A58 &amp; ".") - 1)), Limity!$J:$J, Limity!$G:$G, "NENALEZENO"))</f>
        <v>NENALEZENO</v>
      </c>
      <c r="V58" s="8">
        <f>IF($A58="", "", _xlfn.XLOOKUP(TRIM($B$8) &amp; "|" &amp; VALUE(LEFT($A58, SEARCH(".", $A58 &amp; ".") - 1)), Limity!$J:$J, Limity!$C:$C, 0))</f>
        <v>0</v>
      </c>
      <c r="W58" s="8">
        <f>IF($A58="", "", _xlfn.XLOOKUP(TRIM($B$8) &amp; "|" &amp; VALUE(LEFT($A58, SEARCH(".", $A58 &amp; ".") - 1)), Limity!$J:$J, Limity!$D:$D, 0))</f>
        <v>0</v>
      </c>
      <c r="X58" s="8">
        <f>IF($A58="", "", _xlfn.XLOOKUP(TRIM($B$8) &amp; "|" &amp; VALUE(LEFT($A58, SEARCH(".", $A58 &amp; ".") - 1)), Limity!$J:$J, Limity!$E:$E, 999999))</f>
        <v>999999</v>
      </c>
      <c r="Y58" s="8" t="str">
        <f t="shared" si="1"/>
        <v/>
      </c>
    </row>
    <row r="59" spans="1:25" x14ac:dyDescent="0.25">
      <c r="A59" s="33" t="s">
        <v>75</v>
      </c>
      <c r="B59" s="34"/>
      <c r="C59" s="24"/>
      <c r="D59" s="3" t="str">
        <f t="shared" si="2"/>
        <v/>
      </c>
      <c r="E59" s="88"/>
      <c r="F59" s="81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78"/>
      <c r="R59" s="71"/>
      <c r="S59" s="120"/>
      <c r="T59" s="21"/>
      <c r="U59" s="8" t="str">
        <f>IF($A59="", "", _xlfn.XLOOKUP(TRIM($B$8) &amp; "|" &amp; VALUE(LEFT($A59, SEARCH(".", $A59 &amp; ".") - 1)), Limity!$J:$J, Limity!$G:$G, "NENALEZENO"))</f>
        <v>NENALEZENO</v>
      </c>
      <c r="V59" s="8">
        <f>IF($A59="", "", _xlfn.XLOOKUP(TRIM($B$8) &amp; "|" &amp; VALUE(LEFT($A59, SEARCH(".", $A59 &amp; ".") - 1)), Limity!$J:$J, Limity!$C:$C, 0))</f>
        <v>0</v>
      </c>
      <c r="W59" s="8">
        <f>IF($A59="", "", _xlfn.XLOOKUP(TRIM($B$8) &amp; "|" &amp; VALUE(LEFT($A59, SEARCH(".", $A59 &amp; ".") - 1)), Limity!$J:$J, Limity!$D:$D, 0))</f>
        <v>0</v>
      </c>
      <c r="X59" s="8">
        <f>IF($A59="", "", _xlfn.XLOOKUP(TRIM($B$8) &amp; "|" &amp; VALUE(LEFT($A59, SEARCH(".", $A59 &amp; ".") - 1)), Limity!$J:$J, Limity!$E:$E, 999999))</f>
        <v>999999</v>
      </c>
      <c r="Y59" s="8" t="str">
        <f t="shared" si="1"/>
        <v/>
      </c>
    </row>
    <row r="60" spans="1:25" x14ac:dyDescent="0.25">
      <c r="A60" s="35" t="s">
        <v>76</v>
      </c>
      <c r="B60" s="36" t="s">
        <v>77</v>
      </c>
      <c r="C60" s="30"/>
      <c r="D60" s="30"/>
      <c r="E60" s="87" t="str">
        <f>IFERROR(AVERAGE(E61:E62), "")</f>
        <v/>
      </c>
      <c r="F60" s="111">
        <f>SUM(F61:F62)</f>
        <v>0</v>
      </c>
      <c r="G60" s="112">
        <f t="shared" ref="G60" si="149">SUM(G61:G62)</f>
        <v>0</v>
      </c>
      <c r="H60" s="112">
        <f t="shared" ref="H60" si="150">SUM(H61:H62)</f>
        <v>0</v>
      </c>
      <c r="I60" s="112">
        <f t="shared" ref="I60" si="151">SUM(I61:I62)</f>
        <v>0</v>
      </c>
      <c r="J60" s="112">
        <f t="shared" ref="J60" si="152">SUM(J61:J62)</f>
        <v>0</v>
      </c>
      <c r="K60" s="112">
        <f t="shared" ref="K60" si="153">SUM(K61:K62)</f>
        <v>0</v>
      </c>
      <c r="L60" s="112">
        <f t="shared" ref="L60" si="154">SUM(L61:L62)</f>
        <v>0</v>
      </c>
      <c r="M60" s="112">
        <f t="shared" ref="M60" si="155">SUM(M61:M62)</f>
        <v>0</v>
      </c>
      <c r="N60" s="112">
        <f t="shared" ref="N60" si="156">SUM(N61:N62)</f>
        <v>0</v>
      </c>
      <c r="O60" s="112">
        <f t="shared" ref="O60" si="157">SUM(O61:O62)</f>
        <v>0</v>
      </c>
      <c r="P60" s="112">
        <f t="shared" ref="P60" si="158">SUM(P61:P62)</f>
        <v>0</v>
      </c>
      <c r="Q60" s="113">
        <f t="shared" ref="Q60" si="159">SUM(Q61:Q62)</f>
        <v>0</v>
      </c>
      <c r="R60" s="102">
        <f>SUM(F60:Q60)</f>
        <v>0</v>
      </c>
      <c r="S60" s="121" t="str">
        <f>IFERROR(R60*E60, "")</f>
        <v/>
      </c>
      <c r="T60" s="31"/>
      <c r="U60" s="8">
        <f>IF($A60="", "", _xlfn.XLOOKUP(TRIM($B$8) &amp; "|" &amp; VALUE(LEFT($A60, SEARCH(".", $A60 &amp; ".") - 1)), Limity!$J:$J, Limity!$G:$G, "NENALEZENO"))</f>
        <v>48000</v>
      </c>
      <c r="V60" s="8">
        <f>IF($A60="", "", _xlfn.XLOOKUP(TRIM($B$8) &amp; "|" &amp; VALUE(LEFT($A60, SEARCH(".", $A60 &amp; ".") - 1)), Limity!$J:$J, Limity!$C:$C, 0))</f>
        <v>0</v>
      </c>
      <c r="W60" s="8">
        <f>IF($A60="", "", _xlfn.XLOOKUP(TRIM($B$8) &amp; "|" &amp; VALUE(LEFT($A60, SEARCH(".", $A60 &amp; ".") - 1)), Limity!$J:$J, Limity!$D:$D, 0))</f>
        <v>0</v>
      </c>
      <c r="X60" s="8">
        <f>IF($A60="", "", _xlfn.XLOOKUP(TRIM($B$8) &amp; "|" &amp; VALUE(LEFT($A60, SEARCH(".", $A60 &amp; ".") - 1)), Limity!$J:$J, Limity!$E:$E, 999999))</f>
        <v>2</v>
      </c>
      <c r="Y60" s="8" t="str">
        <f t="shared" si="1"/>
        <v/>
      </c>
    </row>
    <row r="61" spans="1:25" x14ac:dyDescent="0.25">
      <c r="A61" s="33" t="s">
        <v>78</v>
      </c>
      <c r="B61" s="34"/>
      <c r="C61" s="24"/>
      <c r="D61" s="3" t="str">
        <f t="shared" si="2"/>
        <v/>
      </c>
      <c r="E61" s="88"/>
      <c r="F61" s="81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78"/>
      <c r="R61" s="71"/>
      <c r="S61" s="120"/>
      <c r="T61" s="21"/>
      <c r="U61" s="8">
        <f>IF($A61="", "", _xlfn.XLOOKUP(TRIM($B$8) &amp; "|" &amp; VALUE(LEFT($A61, SEARCH(".", $A61 &amp; ".") - 1)), Limity!$J:$J, Limity!$G:$G, "NENALEZENO"))</f>
        <v>48000</v>
      </c>
      <c r="V61" s="8">
        <f>IF($A61="", "", _xlfn.XLOOKUP(TRIM($B$8) &amp; "|" &amp; VALUE(LEFT($A61, SEARCH(".", $A61 &amp; ".") - 1)), Limity!$J:$J, Limity!$C:$C, 0))</f>
        <v>0</v>
      </c>
      <c r="W61" s="8">
        <f>IF($A61="", "", _xlfn.XLOOKUP(TRIM($B$8) &amp; "|" &amp; VALUE(LEFT($A61, SEARCH(".", $A61 &amp; ".") - 1)), Limity!$J:$J, Limity!$D:$D, 0))</f>
        <v>0</v>
      </c>
      <c r="X61" s="8">
        <f>IF($A61="", "", _xlfn.XLOOKUP(TRIM($B$8) &amp; "|" &amp; VALUE(LEFT($A61, SEARCH(".", $A61 &amp; ".") - 1)), Limity!$J:$J, Limity!$E:$E, 999999))</f>
        <v>2</v>
      </c>
      <c r="Y61" s="8" t="str">
        <f t="shared" si="1"/>
        <v/>
      </c>
    </row>
    <row r="62" spans="1:25" x14ac:dyDescent="0.25">
      <c r="A62" s="33" t="s">
        <v>79</v>
      </c>
      <c r="B62" s="34"/>
      <c r="C62" s="24"/>
      <c r="D62" s="3" t="str">
        <f t="shared" si="2"/>
        <v/>
      </c>
      <c r="E62" s="88"/>
      <c r="F62" s="81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78"/>
      <c r="R62" s="71"/>
      <c r="S62" s="120"/>
      <c r="T62" s="21"/>
      <c r="U62" s="8">
        <f>IF($A62="", "", _xlfn.XLOOKUP(TRIM($B$8) &amp; "|" &amp; VALUE(LEFT($A62, SEARCH(".", $A62 &amp; ".") - 1)), Limity!$J:$J, Limity!$G:$G, "NENALEZENO"))</f>
        <v>48000</v>
      </c>
      <c r="V62" s="8">
        <f>IF($A62="", "", _xlfn.XLOOKUP(TRIM($B$8) &amp; "|" &amp; VALUE(LEFT($A62, SEARCH(".", $A62 &amp; ".") - 1)), Limity!$J:$J, Limity!$C:$C, 0))</f>
        <v>0</v>
      </c>
      <c r="W62" s="8">
        <f>IF($A62="", "", _xlfn.XLOOKUP(TRIM($B$8) &amp; "|" &amp; VALUE(LEFT($A62, SEARCH(".", $A62 &amp; ".") - 1)), Limity!$J:$J, Limity!$D:$D, 0))</f>
        <v>0</v>
      </c>
      <c r="X62" s="8">
        <f>IF($A62="", "", _xlfn.XLOOKUP(TRIM($B$8) &amp; "|" &amp; VALUE(LEFT($A62, SEARCH(".", $A62 &amp; ".") - 1)), Limity!$J:$J, Limity!$E:$E, 999999))</f>
        <v>2</v>
      </c>
      <c r="Y62" s="8" t="str">
        <f t="shared" si="1"/>
        <v/>
      </c>
    </row>
    <row r="63" spans="1:25" x14ac:dyDescent="0.25">
      <c r="A63" s="32" t="s">
        <v>80</v>
      </c>
      <c r="B63" s="26" t="s">
        <v>13</v>
      </c>
      <c r="C63" s="26"/>
      <c r="D63" s="26"/>
      <c r="E63" s="84"/>
      <c r="F63" s="110">
        <f>F64+F67</f>
        <v>0</v>
      </c>
      <c r="G63" s="108">
        <f t="shared" ref="G63:Q63" si="160">G64+G67</f>
        <v>0</v>
      </c>
      <c r="H63" s="108">
        <f t="shared" si="160"/>
        <v>0</v>
      </c>
      <c r="I63" s="108">
        <f t="shared" si="160"/>
        <v>0</v>
      </c>
      <c r="J63" s="108">
        <f t="shared" si="160"/>
        <v>0</v>
      </c>
      <c r="K63" s="108">
        <f t="shared" si="160"/>
        <v>0</v>
      </c>
      <c r="L63" s="108">
        <f t="shared" si="160"/>
        <v>0</v>
      </c>
      <c r="M63" s="108">
        <f t="shared" si="160"/>
        <v>0</v>
      </c>
      <c r="N63" s="108">
        <f t="shared" si="160"/>
        <v>0</v>
      </c>
      <c r="O63" s="108">
        <f t="shared" si="160"/>
        <v>0</v>
      </c>
      <c r="P63" s="108">
        <f t="shared" si="160"/>
        <v>0</v>
      </c>
      <c r="Q63" s="109">
        <f t="shared" si="160"/>
        <v>0</v>
      </c>
      <c r="R63" s="97">
        <f>SUM(F63:Q63)</f>
        <v>0</v>
      </c>
      <c r="S63" s="118">
        <f>IFERROR(R63*E63, "")</f>
        <v>0</v>
      </c>
      <c r="T63" s="27"/>
      <c r="U63" s="8">
        <f>IF($A63="", "", _xlfn.XLOOKUP(TRIM($B$8) &amp; "|" &amp; VALUE(LEFT($A63, SEARCH(".", $A63 &amp; ".") - 1)), Limity!$J:$J, Limity!$G:$G, "NENALEZENO"))</f>
        <v>64000</v>
      </c>
      <c r="V63" s="8">
        <f>IF($A63="", "", _xlfn.XLOOKUP(TRIM($B$8) &amp; "|" &amp; VALUE(LEFT($A63, SEARCH(".", $A63 &amp; ".") - 1)), Limity!$J:$J, Limity!$C:$C, 0))</f>
        <v>1</v>
      </c>
      <c r="W63" s="8">
        <f>IF($A63="", "", _xlfn.XLOOKUP(TRIM($B$8) &amp; "|" &amp; VALUE(LEFT($A63, SEARCH(".", $A63 &amp; ".") - 1)), Limity!$J:$J, Limity!$D:$D, 0))</f>
        <v>0.5</v>
      </c>
      <c r="X63" s="8">
        <f>IF($A63="", "", _xlfn.XLOOKUP(TRIM($B$8) &amp; "|" &amp; VALUE(LEFT($A63, SEARCH(".", $A63 &amp; ".") - 1)), Limity!$J:$J, Limity!$E:$E, 999999))</f>
        <v>1</v>
      </c>
      <c r="Y63" s="8" t="str">
        <f t="shared" si="1"/>
        <v/>
      </c>
    </row>
    <row r="64" spans="1:25" x14ac:dyDescent="0.25">
      <c r="A64" s="28" t="s">
        <v>83</v>
      </c>
      <c r="B64" s="29" t="s">
        <v>82</v>
      </c>
      <c r="C64" s="24"/>
      <c r="D64" s="30"/>
      <c r="E64" s="87" t="str">
        <f>IFERROR(AVERAGE(E65:E66), "")</f>
        <v/>
      </c>
      <c r="F64" s="98">
        <f>SUM(F65:F66)</f>
        <v>0</v>
      </c>
      <c r="G64" s="99">
        <f>SUM(G65:G66)</f>
        <v>0</v>
      </c>
      <c r="H64" s="99">
        <f t="shared" ref="H64:Q64" si="161">SUM(H65:H66)</f>
        <v>0</v>
      </c>
      <c r="I64" s="99">
        <f t="shared" si="161"/>
        <v>0</v>
      </c>
      <c r="J64" s="99">
        <f t="shared" si="161"/>
        <v>0</v>
      </c>
      <c r="K64" s="99">
        <f t="shared" si="161"/>
        <v>0</v>
      </c>
      <c r="L64" s="99">
        <f t="shared" si="161"/>
        <v>0</v>
      </c>
      <c r="M64" s="99">
        <f t="shared" si="161"/>
        <v>0</v>
      </c>
      <c r="N64" s="99">
        <f t="shared" si="161"/>
        <v>0</v>
      </c>
      <c r="O64" s="99">
        <f t="shared" si="161"/>
        <v>0</v>
      </c>
      <c r="P64" s="99">
        <f t="shared" si="161"/>
        <v>0</v>
      </c>
      <c r="Q64" s="100">
        <f t="shared" si="161"/>
        <v>0</v>
      </c>
      <c r="R64" s="101">
        <f>SUM(F64:Q64)</f>
        <v>0</v>
      </c>
      <c r="S64" s="121" t="str">
        <f>IFERROR(R64*E64, "")</f>
        <v/>
      </c>
      <c r="T64" s="31"/>
      <c r="U64" s="8">
        <f>IF($A64="", "", _xlfn.XLOOKUP(TRIM($B$8) &amp; "|" &amp; VALUE(LEFT($A64, SEARCH(".", $A64 &amp; ".") - 1)), Limity!$J:$J, Limity!$G:$G, "NENALEZENO"))</f>
        <v>64000</v>
      </c>
      <c r="V64" s="8">
        <f>IF($A64="", "", _xlfn.XLOOKUP(TRIM($B$8) &amp; "|" &amp; VALUE(LEFT($A64, SEARCH(".", $A64 &amp; ".") - 1)), Limity!$J:$J, Limity!$C:$C, 0))</f>
        <v>1</v>
      </c>
      <c r="W64" s="8">
        <f>IF($A64="", "", _xlfn.XLOOKUP(TRIM($B$8) &amp; "|" &amp; VALUE(LEFT($A64, SEARCH(".", $A64 &amp; ".") - 1)), Limity!$J:$J, Limity!$D:$D, 0))</f>
        <v>0.5</v>
      </c>
      <c r="X64" s="8">
        <f>IF($A64="", "", _xlfn.XLOOKUP(TRIM($B$8) &amp; "|" &amp; VALUE(LEFT($A64, SEARCH(".", $A64 &amp; ".") - 1)), Limity!$J:$J, Limity!$E:$E, 999999))</f>
        <v>1</v>
      </c>
      <c r="Y64" s="8" t="str">
        <f t="shared" si="1"/>
        <v/>
      </c>
    </row>
    <row r="65" spans="1:25" x14ac:dyDescent="0.25">
      <c r="A65" s="22" t="s">
        <v>81</v>
      </c>
      <c r="B65" s="23"/>
      <c r="C65" s="24"/>
      <c r="D65" s="3" t="str">
        <f t="shared" si="2"/>
        <v/>
      </c>
      <c r="E65" s="88"/>
      <c r="F65" s="81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78"/>
      <c r="R65" s="71"/>
      <c r="S65" s="120"/>
      <c r="T65" s="21"/>
      <c r="U65" s="8">
        <f>IF($A65="", "", _xlfn.XLOOKUP(TRIM($B$8) &amp; "|" &amp; VALUE(LEFT($A65, SEARCH(".", $A65 &amp; ".") - 1)), Limity!$J:$J, Limity!$G:$G, "NENALEZENO"))</f>
        <v>64000</v>
      </c>
      <c r="V65" s="8">
        <f>IF($A65="", "", _xlfn.XLOOKUP(TRIM($B$8) &amp; "|" &amp; VALUE(LEFT($A65, SEARCH(".", $A65 &amp; ".") - 1)), Limity!$J:$J, Limity!$C:$C, 0))</f>
        <v>1</v>
      </c>
      <c r="W65" s="8">
        <f>IF($A65="", "", _xlfn.XLOOKUP(TRIM($B$8) &amp; "|" &amp; VALUE(LEFT($A65, SEARCH(".", $A65 &amp; ".") - 1)), Limity!$J:$J, Limity!$D:$D, 0))</f>
        <v>0.5</v>
      </c>
      <c r="X65" s="8">
        <f>IF($A65="", "", _xlfn.XLOOKUP(TRIM($B$8) &amp; "|" &amp; VALUE(LEFT($A65, SEARCH(".", $A65 &amp; ".") - 1)), Limity!$J:$J, Limity!$E:$E, 999999))</f>
        <v>1</v>
      </c>
      <c r="Y65" s="8" t="str">
        <f t="shared" si="1"/>
        <v/>
      </c>
    </row>
    <row r="66" spans="1:25" x14ac:dyDescent="0.25">
      <c r="A66" s="22" t="s">
        <v>84</v>
      </c>
      <c r="B66" s="23"/>
      <c r="C66" s="24"/>
      <c r="D66" s="3" t="str">
        <f t="shared" si="2"/>
        <v/>
      </c>
      <c r="E66" s="88"/>
      <c r="F66" s="81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78"/>
      <c r="R66" s="71"/>
      <c r="S66" s="120"/>
      <c r="T66" s="21"/>
      <c r="U66" s="8">
        <f>IF($A66="", "", _xlfn.XLOOKUP(TRIM($B$8) &amp; "|" &amp; VALUE(LEFT($A66, SEARCH(".", $A66 &amp; ".") - 1)), Limity!$J:$J, Limity!$G:$G, "NENALEZENO"))</f>
        <v>64000</v>
      </c>
      <c r="V66" s="8">
        <f>IF($A66="", "", _xlfn.XLOOKUP(TRIM($B$8) &amp; "|" &amp; VALUE(LEFT($A66, SEARCH(".", $A66 &amp; ".") - 1)), Limity!$J:$J, Limity!$C:$C, 0))</f>
        <v>1</v>
      </c>
      <c r="W66" s="8">
        <f>IF($A66="", "", _xlfn.XLOOKUP(TRIM($B$8) &amp; "|" &amp; VALUE(LEFT($A66, SEARCH(".", $A66 &amp; ".") - 1)), Limity!$J:$J, Limity!$D:$D, 0))</f>
        <v>0.5</v>
      </c>
      <c r="X66" s="8">
        <f>IF($A66="", "", _xlfn.XLOOKUP(TRIM($B$8) &amp; "|" &amp; VALUE(LEFT($A66, SEARCH(".", $A66 &amp; ".") - 1)), Limity!$J:$J, Limity!$E:$E, 999999))</f>
        <v>1</v>
      </c>
      <c r="Y66" s="8" t="str">
        <f t="shared" si="1"/>
        <v/>
      </c>
    </row>
    <row r="67" spans="1:25" x14ac:dyDescent="0.25">
      <c r="A67" s="28" t="s">
        <v>86</v>
      </c>
      <c r="B67" s="29" t="s">
        <v>85</v>
      </c>
      <c r="C67" s="24"/>
      <c r="D67" s="30"/>
      <c r="E67" s="87" t="str">
        <f>IFERROR(AVERAGE(E68:E69), "")</f>
        <v/>
      </c>
      <c r="F67" s="98">
        <f>SUM(F68:F69)</f>
        <v>0</v>
      </c>
      <c r="G67" s="99">
        <f>SUM(G68:G69)</f>
        <v>0</v>
      </c>
      <c r="H67" s="99">
        <f t="shared" ref="H67:Q67" si="162">SUM(H68:H69)</f>
        <v>0</v>
      </c>
      <c r="I67" s="99">
        <f t="shared" si="162"/>
        <v>0</v>
      </c>
      <c r="J67" s="99">
        <f t="shared" si="162"/>
        <v>0</v>
      </c>
      <c r="K67" s="99">
        <f t="shared" si="162"/>
        <v>0</v>
      </c>
      <c r="L67" s="99">
        <f t="shared" si="162"/>
        <v>0</v>
      </c>
      <c r="M67" s="99">
        <f t="shared" si="162"/>
        <v>0</v>
      </c>
      <c r="N67" s="99">
        <f t="shared" si="162"/>
        <v>0</v>
      </c>
      <c r="O67" s="99">
        <f t="shared" si="162"/>
        <v>0</v>
      </c>
      <c r="P67" s="99">
        <f t="shared" si="162"/>
        <v>0</v>
      </c>
      <c r="Q67" s="99">
        <f t="shared" si="162"/>
        <v>0</v>
      </c>
      <c r="R67" s="101">
        <f>SUM(F67:Q67)</f>
        <v>0</v>
      </c>
      <c r="S67" s="121" t="str">
        <f>IFERROR(R67*E67, "")</f>
        <v/>
      </c>
      <c r="T67" s="31"/>
      <c r="U67" s="8">
        <f>IF($A67="", "", _xlfn.XLOOKUP(TRIM($B$8) &amp; "|" &amp; VALUE(LEFT($A67, SEARCH(".", $A67 &amp; ".") - 1)), Limity!$J:$J, Limity!$G:$G, "NENALEZENO"))</f>
        <v>64000</v>
      </c>
      <c r="V67" s="8">
        <f>IF($A67="", "", _xlfn.XLOOKUP(TRIM($B$8) &amp; "|" &amp; VALUE(LEFT($A67, SEARCH(".", $A67 &amp; ".") - 1)), Limity!$J:$J, Limity!$C:$C, 0))</f>
        <v>1</v>
      </c>
      <c r="W67" s="8">
        <f>IF($A67="", "", _xlfn.XLOOKUP(TRIM($B$8) &amp; "|" &amp; VALUE(LEFT($A67, SEARCH(".", $A67 &amp; ".") - 1)), Limity!$J:$J, Limity!$D:$D, 0))</f>
        <v>0.5</v>
      </c>
      <c r="X67" s="8">
        <f>IF($A67="", "", _xlfn.XLOOKUP(TRIM($B$8) &amp; "|" &amp; VALUE(LEFT($A67, SEARCH(".", $A67 &amp; ".") - 1)), Limity!$J:$J, Limity!$E:$E, 999999))</f>
        <v>1</v>
      </c>
      <c r="Y67" s="8" t="str">
        <f t="shared" si="1"/>
        <v/>
      </c>
    </row>
    <row r="68" spans="1:25" x14ac:dyDescent="0.25">
      <c r="A68" s="22" t="s">
        <v>87</v>
      </c>
      <c r="B68" s="23"/>
      <c r="C68" s="24"/>
      <c r="D68" s="3" t="str">
        <f t="shared" si="2"/>
        <v/>
      </c>
      <c r="E68" s="88"/>
      <c r="F68" s="81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78"/>
      <c r="R68" s="71"/>
      <c r="S68" s="120"/>
      <c r="T68" s="21"/>
      <c r="U68" s="8">
        <f>IF($A68="", "", _xlfn.XLOOKUP(TRIM($B$8) &amp; "|" &amp; VALUE(LEFT($A68, SEARCH(".", $A68 &amp; ".") - 1)), Limity!$J:$J, Limity!$G:$G, "NENALEZENO"))</f>
        <v>64000</v>
      </c>
      <c r="V68" s="8">
        <f>IF($A68="", "", _xlfn.XLOOKUP(TRIM($B$8) &amp; "|" &amp; VALUE(LEFT($A68, SEARCH(".", $A68 &amp; ".") - 1)), Limity!$J:$J, Limity!$C:$C, 0))</f>
        <v>1</v>
      </c>
      <c r="W68" s="8">
        <f>IF($A68="", "", _xlfn.XLOOKUP(TRIM($B$8) &amp; "|" &amp; VALUE(LEFT($A68, SEARCH(".", $A68 &amp; ".") - 1)), Limity!$J:$J, Limity!$D:$D, 0))</f>
        <v>0.5</v>
      </c>
      <c r="X68" s="8">
        <f>IF($A68="", "", _xlfn.XLOOKUP(TRIM($B$8) &amp; "|" &amp; VALUE(LEFT($A68, SEARCH(".", $A68 &amp; ".") - 1)), Limity!$J:$J, Limity!$E:$E, 999999))</f>
        <v>1</v>
      </c>
      <c r="Y68" s="8" t="str">
        <f t="shared" si="1"/>
        <v/>
      </c>
    </row>
    <row r="69" spans="1:25" x14ac:dyDescent="0.25">
      <c r="A69" s="22" t="s">
        <v>88</v>
      </c>
      <c r="B69" s="23"/>
      <c r="C69" s="24"/>
      <c r="D69" s="3" t="str">
        <f t="shared" si="2"/>
        <v/>
      </c>
      <c r="E69" s="88"/>
      <c r="F69" s="81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78"/>
      <c r="R69" s="71"/>
      <c r="S69" s="120"/>
      <c r="T69" s="21"/>
      <c r="U69" s="8">
        <f>IF($A69="", "", _xlfn.XLOOKUP(TRIM($B$8) &amp; "|" &amp; VALUE(LEFT($A69, SEARCH(".", $A69 &amp; ".") - 1)), Limity!$J:$J, Limity!$G:$G, "NENALEZENO"))</f>
        <v>64000</v>
      </c>
      <c r="V69" s="8">
        <f>IF($A69="", "", _xlfn.XLOOKUP(TRIM($B$8) &amp; "|" &amp; VALUE(LEFT($A69, SEARCH(".", $A69 &amp; ".") - 1)), Limity!$J:$J, Limity!$C:$C, 0))</f>
        <v>1</v>
      </c>
      <c r="W69" s="8">
        <f>IF($A69="", "", _xlfn.XLOOKUP(TRIM($B$8) &amp; "|" &amp; VALUE(LEFT($A69, SEARCH(".", $A69 &amp; ".") - 1)), Limity!$J:$J, Limity!$D:$D, 0))</f>
        <v>0.5</v>
      </c>
      <c r="X69" s="8">
        <f>IF($A69="", "", _xlfn.XLOOKUP(TRIM($B$8) &amp; "|" &amp; VALUE(LEFT($A69, SEARCH(".", $A69 &amp; ".") - 1)), Limity!$J:$J, Limity!$E:$E, 999999))</f>
        <v>1</v>
      </c>
      <c r="Y69" s="8" t="str">
        <f t="shared" si="1"/>
        <v/>
      </c>
    </row>
    <row r="70" spans="1:25" x14ac:dyDescent="0.25">
      <c r="A70" s="25" t="s">
        <v>89</v>
      </c>
      <c r="B70" s="26" t="s">
        <v>14</v>
      </c>
      <c r="C70" s="26"/>
      <c r="D70" s="26"/>
      <c r="E70" s="84" t="str">
        <f>IFERROR(AVERAGE(E71:E72), "")</f>
        <v/>
      </c>
      <c r="F70" s="123">
        <f>SUM(F71:F72)</f>
        <v>0</v>
      </c>
      <c r="G70" s="106">
        <f t="shared" ref="G70" si="163">SUM(G71:G72)</f>
        <v>0</v>
      </c>
      <c r="H70" s="106">
        <f t="shared" ref="H70" si="164">SUM(H71:H72)</f>
        <v>0</v>
      </c>
      <c r="I70" s="106">
        <f t="shared" ref="I70" si="165">SUM(I71:I72)</f>
        <v>0</v>
      </c>
      <c r="J70" s="106">
        <f t="shared" ref="J70" si="166">SUM(J71:J72)</f>
        <v>0</v>
      </c>
      <c r="K70" s="106">
        <f t="shared" ref="K70" si="167">SUM(K71:K72)</f>
        <v>0</v>
      </c>
      <c r="L70" s="106">
        <f t="shared" ref="L70" si="168">SUM(L71:L72)</f>
        <v>0</v>
      </c>
      <c r="M70" s="106">
        <f t="shared" ref="M70" si="169">SUM(M71:M72)</f>
        <v>0</v>
      </c>
      <c r="N70" s="106">
        <f t="shared" ref="N70" si="170">SUM(N71:N72)</f>
        <v>0</v>
      </c>
      <c r="O70" s="106">
        <f t="shared" ref="O70" si="171">SUM(O71:O72)</f>
        <v>0</v>
      </c>
      <c r="P70" s="106">
        <f t="shared" ref="P70" si="172">SUM(P71:P72)</f>
        <v>0</v>
      </c>
      <c r="Q70" s="107">
        <f t="shared" ref="Q70" si="173">SUM(Q71:Q72)</f>
        <v>0</v>
      </c>
      <c r="R70" s="97">
        <f>SUM(F70:Q70)</f>
        <v>0</v>
      </c>
      <c r="S70" s="118" t="str">
        <f>IFERROR(R70*E70, "")</f>
        <v/>
      </c>
      <c r="T70" s="27"/>
      <c r="U70" s="8">
        <f>IF($A70="", "", _xlfn.XLOOKUP(TRIM($B$8) &amp; "|" &amp; VALUE(LEFT($A70, SEARCH(".", $A70 &amp; ".") - 1)), Limity!$J:$J, Limity!$G:$G, "NENALEZENO"))</f>
        <v>64000</v>
      </c>
      <c r="V70" s="8">
        <f>IF($A70="", "", _xlfn.XLOOKUP(TRIM($B$8) &amp; "|" &amp; VALUE(LEFT($A70, SEARCH(".", $A70 &amp; ".") - 1)), Limity!$J:$J, Limity!$C:$C, 0))</f>
        <v>0.5</v>
      </c>
      <c r="W70" s="8">
        <f>IF($A70="", "", _xlfn.XLOOKUP(TRIM($B$8) &amp; "|" &amp; VALUE(LEFT($A70, SEARCH(".", $A70 &amp; ".") - 1)), Limity!$J:$J, Limity!$D:$D, 0))</f>
        <v>0.5</v>
      </c>
      <c r="X70" s="8">
        <f>IF($A70="", "", _xlfn.XLOOKUP(TRIM($B$8) &amp; "|" &amp; VALUE(LEFT($A70, SEARCH(".", $A70 &amp; ".") - 1)), Limity!$J:$J, Limity!$E:$E, 999999))</f>
        <v>1</v>
      </c>
      <c r="Y70" s="8" t="str">
        <f t="shared" si="1"/>
        <v/>
      </c>
    </row>
    <row r="71" spans="1:25" x14ac:dyDescent="0.25">
      <c r="A71" s="22" t="s">
        <v>90</v>
      </c>
      <c r="B71" s="23"/>
      <c r="C71" s="24"/>
      <c r="D71" s="3" t="str">
        <f t="shared" si="2"/>
        <v/>
      </c>
      <c r="E71" s="88"/>
      <c r="F71" s="81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78"/>
      <c r="R71" s="71"/>
      <c r="S71" s="120"/>
      <c r="T71" s="21"/>
      <c r="U71" s="8">
        <f>IF($A71="", "", _xlfn.XLOOKUP(TRIM($B$8) &amp; "|" &amp; VALUE(LEFT($A71, SEARCH(".", $A71 &amp; ".") - 1)), Limity!$J:$J, Limity!$G:$G, "NENALEZENO"))</f>
        <v>64000</v>
      </c>
      <c r="V71" s="8">
        <f>IF($A71="", "", _xlfn.XLOOKUP(TRIM($B$8) &amp; "|" &amp; VALUE(LEFT($A71, SEARCH(".", $A71 &amp; ".") - 1)), Limity!$J:$J, Limity!$C:$C, 0))</f>
        <v>0.5</v>
      </c>
      <c r="W71" s="8">
        <f>IF($A71="", "", _xlfn.XLOOKUP(TRIM($B$8) &amp; "|" &amp; VALUE(LEFT($A71, SEARCH(".", $A71 &amp; ".") - 1)), Limity!$J:$J, Limity!$D:$D, 0))</f>
        <v>0.5</v>
      </c>
      <c r="X71" s="8">
        <f>IF($A71="", "", _xlfn.XLOOKUP(TRIM($B$8) &amp; "|" &amp; VALUE(LEFT($A71, SEARCH(".", $A71 &amp; ".") - 1)), Limity!$J:$J, Limity!$E:$E, 999999))</f>
        <v>1</v>
      </c>
      <c r="Y71" s="8" t="str">
        <f t="shared" si="1"/>
        <v/>
      </c>
    </row>
    <row r="72" spans="1:25" x14ac:dyDescent="0.25">
      <c r="A72" s="22" t="s">
        <v>91</v>
      </c>
      <c r="B72" s="23"/>
      <c r="C72" s="24"/>
      <c r="D72" s="3" t="str">
        <f t="shared" si="2"/>
        <v/>
      </c>
      <c r="E72" s="85"/>
      <c r="F72" s="81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78"/>
      <c r="R72" s="71"/>
      <c r="S72" s="120"/>
      <c r="T72" s="21"/>
      <c r="U72" s="8">
        <f>IF($A72="", "", _xlfn.XLOOKUP(TRIM($B$8) &amp; "|" &amp; VALUE(LEFT($A72, SEARCH(".", $A72 &amp; ".") - 1)), Limity!$J:$J, Limity!$G:$G, "NENALEZENO"))</f>
        <v>64000</v>
      </c>
      <c r="V72" s="8">
        <f>IF($A72="", "", _xlfn.XLOOKUP(TRIM($B$8) &amp; "|" &amp; VALUE(LEFT($A72, SEARCH(".", $A72 &amp; ".") - 1)), Limity!$J:$J, Limity!$C:$C, 0))</f>
        <v>0.5</v>
      </c>
      <c r="W72" s="8">
        <f>IF($A72="", "", _xlfn.XLOOKUP(TRIM($B$8) &amp; "|" &amp; VALUE(LEFT($A72, SEARCH(".", $A72 &amp; ".") - 1)), Limity!$J:$J, Limity!$D:$D, 0))</f>
        <v>0.5</v>
      </c>
      <c r="X72" s="8">
        <f>IF($A72="", "", _xlfn.XLOOKUP(TRIM($B$8) &amp; "|" &amp; VALUE(LEFT($A72, SEARCH(".", $A72 &amp; ".") - 1)), Limity!$J:$J, Limity!$E:$E, 999999))</f>
        <v>1</v>
      </c>
      <c r="Y72" s="8" t="str">
        <f t="shared" si="1"/>
        <v/>
      </c>
    </row>
    <row r="73" spans="1:25" x14ac:dyDescent="0.25">
      <c r="A73" s="25" t="s">
        <v>92</v>
      </c>
      <c r="B73" s="26" t="s">
        <v>93</v>
      </c>
      <c r="C73" s="26"/>
      <c r="D73" s="26"/>
      <c r="E73" s="84" t="str">
        <f>IFERROR(AVERAGE(E74:E75), "")</f>
        <v/>
      </c>
      <c r="F73" s="105">
        <f>SUM(F74:F75)</f>
        <v>0</v>
      </c>
      <c r="G73" s="106">
        <f t="shared" ref="G73" si="174">SUM(G74:G75)</f>
        <v>0</v>
      </c>
      <c r="H73" s="106">
        <f t="shared" ref="H73" si="175">SUM(H74:H75)</f>
        <v>0</v>
      </c>
      <c r="I73" s="106">
        <f t="shared" ref="I73" si="176">SUM(I74:I75)</f>
        <v>0</v>
      </c>
      <c r="J73" s="106">
        <f t="shared" ref="J73" si="177">SUM(J74:J75)</f>
        <v>0</v>
      </c>
      <c r="K73" s="106">
        <f t="shared" ref="K73" si="178">SUM(K74:K75)</f>
        <v>0</v>
      </c>
      <c r="L73" s="106">
        <f t="shared" ref="L73" si="179">SUM(L74:L75)</f>
        <v>0</v>
      </c>
      <c r="M73" s="106">
        <f t="shared" ref="M73" si="180">SUM(M74:M75)</f>
        <v>0</v>
      </c>
      <c r="N73" s="106">
        <f t="shared" ref="N73" si="181">SUM(N74:N75)</f>
        <v>0</v>
      </c>
      <c r="O73" s="106">
        <f t="shared" ref="O73" si="182">SUM(O74:O75)</f>
        <v>0</v>
      </c>
      <c r="P73" s="106">
        <f t="shared" ref="P73" si="183">SUM(P74:P75)</f>
        <v>0</v>
      </c>
      <c r="Q73" s="107">
        <f t="shared" ref="Q73" si="184">SUM(Q74:Q75)</f>
        <v>0</v>
      </c>
      <c r="R73" s="97">
        <f>SUM(F73:Q73)</f>
        <v>0</v>
      </c>
      <c r="S73" s="118" t="str">
        <f>IFERROR(R73*E73, "")</f>
        <v/>
      </c>
      <c r="T73" s="27"/>
      <c r="U73" s="8" t="str">
        <f>IF($A73="", "", _xlfn.XLOOKUP(TRIM($B$8) &amp; "|" &amp; VALUE(LEFT($A73, SEARCH(".", $A73 &amp; ".") - 1)), Limity!$J:$J, Limity!$G:$G, "NENALEZENO"))</f>
        <v>NENALEZENO</v>
      </c>
      <c r="V73" s="8">
        <f>IF($A73="", "", _xlfn.XLOOKUP(TRIM($B$8) &amp; "|" &amp; VALUE(LEFT($A73, SEARCH(".", $A73 &amp; ".") - 1)), Limity!$J:$J, Limity!$C:$C, 0))</f>
        <v>0</v>
      </c>
      <c r="W73" s="8">
        <f>IF($A73="", "", _xlfn.XLOOKUP(TRIM($B$8) &amp; "|" &amp; VALUE(LEFT($A73, SEARCH(".", $A73 &amp; ".") - 1)), Limity!$J:$J, Limity!$D:$D, 0))</f>
        <v>0</v>
      </c>
      <c r="X73" s="8">
        <f>IF($A73="", "", _xlfn.XLOOKUP(TRIM($B$8) &amp; "|" &amp; VALUE(LEFT($A73, SEARCH(".", $A73 &amp; ".") - 1)), Limity!$J:$J, Limity!$E:$E, 999999))</f>
        <v>999999</v>
      </c>
      <c r="Y73" s="8" t="str">
        <f t="shared" si="1"/>
        <v/>
      </c>
    </row>
    <row r="74" spans="1:25" x14ac:dyDescent="0.25">
      <c r="A74" s="22" t="s">
        <v>94</v>
      </c>
      <c r="B74" s="23"/>
      <c r="C74" s="24"/>
      <c r="D74" s="3" t="str">
        <f t="shared" si="2"/>
        <v/>
      </c>
      <c r="E74" s="88"/>
      <c r="F74" s="81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78"/>
      <c r="R74" s="71"/>
      <c r="S74" s="20"/>
      <c r="T74" s="21"/>
      <c r="U74" s="8" t="str">
        <f>IF($A74="", "", _xlfn.XLOOKUP(TRIM($B$8) &amp; "|" &amp; VALUE(LEFT($A74, SEARCH(".", $A74 &amp; ".") - 1)), Limity!$J:$J, Limity!$G:$G, "NENALEZENO"))</f>
        <v>NENALEZENO</v>
      </c>
      <c r="V74" s="8">
        <f>IF($A74="", "", _xlfn.XLOOKUP(TRIM($B$8) &amp; "|" &amp; VALUE(LEFT($A74, SEARCH(".", $A74 &amp; ".") - 1)), Limity!$J:$J, Limity!$C:$C, 0))</f>
        <v>0</v>
      </c>
      <c r="W74" s="8">
        <f>IF($A74="", "", _xlfn.XLOOKUP(TRIM($B$8) &amp; "|" &amp; VALUE(LEFT($A74, SEARCH(".", $A74 &amp; ".") - 1)), Limity!$J:$J, Limity!$D:$D, 0))</f>
        <v>0</v>
      </c>
      <c r="X74" s="8">
        <f>IF($A74="", "", _xlfn.XLOOKUP(TRIM($B$8) &amp; "|" &amp; VALUE(LEFT($A74, SEARCH(".", $A74 &amp; ".") - 1)), Limity!$J:$J, Limity!$E:$E, 999999))</f>
        <v>999999</v>
      </c>
      <c r="Y74" s="8" t="str">
        <f t="shared" si="1"/>
        <v/>
      </c>
    </row>
    <row r="75" spans="1:25" x14ac:dyDescent="0.25">
      <c r="A75" s="22" t="s">
        <v>95</v>
      </c>
      <c r="B75" s="23"/>
      <c r="C75" s="24"/>
      <c r="D75" s="3" t="str">
        <f t="shared" si="2"/>
        <v/>
      </c>
      <c r="E75" s="88"/>
      <c r="F75" s="81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78"/>
      <c r="R75" s="71"/>
      <c r="S75" s="20"/>
      <c r="T75" s="21"/>
      <c r="U75" s="8" t="str">
        <f>IF($A75="", "", _xlfn.XLOOKUP(TRIM($B$8) &amp; "|" &amp; VALUE(LEFT($A75, SEARCH(".", $A75 &amp; ".") - 1)), Limity!$J:$J, Limity!$G:$G, "NENALEZENO"))</f>
        <v>NENALEZENO</v>
      </c>
      <c r="V75" s="8">
        <f>IF($A75="", "", _xlfn.XLOOKUP(TRIM($B$8) &amp; "|" &amp; VALUE(LEFT($A75, SEARCH(".", $A75 &amp; ".") - 1)), Limity!$J:$J, Limity!$C:$C, 0))</f>
        <v>0</v>
      </c>
      <c r="W75" s="8">
        <f>IF($A75="", "", _xlfn.XLOOKUP(TRIM($B$8) &amp; "|" &amp; VALUE(LEFT($A75, SEARCH(".", $A75 &amp; ".") - 1)), Limity!$J:$J, Limity!$D:$D, 0))</f>
        <v>0</v>
      </c>
      <c r="X75" s="8">
        <f>IF($A75="", "", _xlfn.XLOOKUP(TRIM($B$8) &amp; "|" &amp; VALUE(LEFT($A75, SEARCH(".", $A75 &amp; ".") - 1)), Limity!$J:$J, Limity!$E:$E, 999999))</f>
        <v>999999</v>
      </c>
      <c r="Y75" s="8" t="str">
        <f t="shared" si="1"/>
        <v/>
      </c>
    </row>
    <row r="76" spans="1:25" x14ac:dyDescent="0.25">
      <c r="A76" s="4"/>
      <c r="B76" s="5" t="s">
        <v>12</v>
      </c>
      <c r="C76" s="5"/>
      <c r="D76" s="5"/>
      <c r="E76" s="87"/>
      <c r="F76" s="79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80"/>
      <c r="R76" s="72"/>
      <c r="S76" s="7">
        <f>_xlfn.AGGREGATE(9, 6, S13, S16, S19, S22, S35, S38, S41, S44, S47, S50, S53, S63, S70, S73)</f>
        <v>0</v>
      </c>
      <c r="T76" s="6"/>
      <c r="U76" s="8" t="str">
        <f>IF($A76="", "", _xlfn.XLOOKUP(TRIM($B$8) &amp; "|" &amp; VALUE(LEFT($A76, SEARCH(".", $A76 &amp; ".") - 1)), Limity!$J:$J, Limity!$G:$G, "NENALEZENO"))</f>
        <v/>
      </c>
      <c r="V76" s="8" t="str">
        <f>IF($A76="", "", _xlfn.XLOOKUP(TRIM($B$8) &amp; "|" &amp; VALUE(LEFT($A76, SEARCH(".", $A76 &amp; ".") - 1)), Limity!$J:$J, Limity!$C:$C, 0))</f>
        <v/>
      </c>
      <c r="W76" s="8" t="str">
        <f>IF($A76="", "", _xlfn.XLOOKUP(TRIM($B$8) &amp; "|" &amp; VALUE(LEFT($A76, SEARCH(".", $A76 &amp; ".") - 1)), Limity!$J:$J, Limity!$D:$D, 0))</f>
        <v/>
      </c>
      <c r="X76" s="8" t="str">
        <f>IF($A76="", "", _xlfn.XLOOKUP(TRIM($B$8) &amp; "|" &amp; VALUE(LEFT($A76, SEARCH(".", $A76 &amp; ".") - 1)), Limity!$J:$J, Limity!$E:$E, 999999))</f>
        <v/>
      </c>
      <c r="Y76" s="8" t="str">
        <f t="shared" si="1"/>
        <v/>
      </c>
    </row>
    <row r="77" spans="1:25" x14ac:dyDescent="0.25">
      <c r="A77" s="9"/>
      <c r="B77" s="5" t="s">
        <v>8</v>
      </c>
      <c r="C77" s="5"/>
      <c r="D77" s="5"/>
      <c r="E77" s="87"/>
      <c r="F77" s="79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80"/>
      <c r="R77" s="72"/>
      <c r="S77" s="7">
        <f>IFERROR(0.4*S76, "")</f>
        <v>0</v>
      </c>
      <c r="T77" s="6"/>
      <c r="U77" s="8" t="str">
        <f>IF($A77="", "", _xlfn.XLOOKUP(TRIM($B$8) &amp; "|" &amp; VALUE(LEFT($A77, SEARCH(".", $A77 &amp; ".") - 1)), Limity!$J:$J, Limity!$G:$G, "NENALEZENO"))</f>
        <v/>
      </c>
      <c r="V77" s="8" t="str">
        <f>IF($A77="", "", _xlfn.XLOOKUP(TRIM($B$8) &amp; "|" &amp; VALUE(LEFT($A77, SEARCH(".", $A77 &amp; ".") - 1)), Limity!$J:$J, Limity!$C:$C, 0))</f>
        <v/>
      </c>
      <c r="W77" s="8" t="str">
        <f>IF($A77="", "", _xlfn.XLOOKUP(TRIM($B$8) &amp; "|" &amp; VALUE(LEFT($A77, SEARCH(".", $A77 &amp; ".") - 1)), Limity!$J:$J, Limity!$D:$D, 0))</f>
        <v/>
      </c>
      <c r="X77" s="8" t="str">
        <f>IF($A77="", "", _xlfn.XLOOKUP(TRIM($B$8) &amp; "|" &amp; VALUE(LEFT($A77, SEARCH(".", $A77 &amp; ".") - 1)), Limity!$J:$J, Limity!$E:$E, 999999))</f>
        <v/>
      </c>
      <c r="Y77" s="8" t="str">
        <f t="shared" si="1"/>
        <v/>
      </c>
    </row>
    <row r="78" spans="1:25" ht="15.75" thickBot="1" x14ac:dyDescent="0.3">
      <c r="A78" s="10" t="s">
        <v>9</v>
      </c>
      <c r="B78" s="11"/>
      <c r="C78" s="11"/>
      <c r="D78" s="11"/>
      <c r="E78" s="69"/>
      <c r="F78" s="82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3"/>
      <c r="R78" s="73"/>
      <c r="S78" s="12">
        <f>IFERROR(S76+S77, "")</f>
        <v>0</v>
      </c>
      <c r="T78" s="13"/>
      <c r="U78" s="8" t="e">
        <f>IF($A78="", "", _xlfn.XLOOKUP(TRIM($B$8) &amp; "|" &amp; VALUE(LEFT($A78, SEARCH(".", $A78 &amp; ".") - 1)), Limity!$J:$J, Limity!$G:$G, "NENALEZENO"))</f>
        <v>#VALUE!</v>
      </c>
      <c r="V78" s="8" t="e">
        <f>IF($A78="", "", _xlfn.XLOOKUP(TRIM($B$8) &amp; "|" &amp; VALUE(LEFT($A78, SEARCH(".", $A78 &amp; ".") - 1)), Limity!$J:$J, Limity!$C:$C, 0))</f>
        <v>#VALUE!</v>
      </c>
      <c r="W78" s="8" t="e">
        <f>IF($A78="", "", _xlfn.XLOOKUP(TRIM($B$8) &amp; "|" &amp; VALUE(LEFT($A78, SEARCH(".", $A78 &amp; ".") - 1)), Limity!$J:$J, Limity!$D:$D, 0))</f>
        <v>#VALUE!</v>
      </c>
      <c r="X78" s="8" t="e">
        <f>IF($A78="", "", _xlfn.XLOOKUP(TRIM($B$8) &amp; "|" &amp; VALUE(LEFT($A78, SEARCH(".", $A78 &amp; ".") - 1)), Limity!$J:$J, Limity!$E:$E, 999999))</f>
        <v>#VALUE!</v>
      </c>
      <c r="Y78" s="8" t="str">
        <f t="shared" ref="Y78" si="185">IF(OR($E78="", $A78=""), "", IF($U78="NENALEZENO", "⚠️ Není v rozpočtu", IF($E78&gt;$U78, "❌ Překročeno o " &amp; TEXT($E78-$U78, "#,##0 Kč") &amp; " (limit " &amp; TEXT($U78, "#,##0 Kč") &amp; ")", "✅ V limitu")))</f>
        <v/>
      </c>
    </row>
    <row r="80" spans="1:25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5"/>
      <c r="T80" s="14"/>
      <c r="U80" s="14"/>
      <c r="V80" s="14"/>
    </row>
    <row r="81" spans="1:22" x14ac:dyDescent="0.25">
      <c r="A81" s="16"/>
      <c r="B81" s="17"/>
      <c r="C81" s="17"/>
      <c r="D81" s="17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5"/>
      <c r="T81" s="14"/>
      <c r="U81" s="14"/>
      <c r="V81" s="14"/>
    </row>
    <row r="82" spans="1:22" x14ac:dyDescent="0.25">
      <c r="A82" s="14"/>
      <c r="B82" s="17"/>
      <c r="C82" s="17"/>
      <c r="D82" s="17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5"/>
      <c r="T82" s="14"/>
      <c r="U82" s="14"/>
      <c r="V82" s="14"/>
    </row>
    <row r="83" spans="1:22" x14ac:dyDescent="0.25">
      <c r="A83" s="18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5"/>
      <c r="T83" s="14"/>
      <c r="U83" s="14"/>
      <c r="V83" s="14"/>
    </row>
    <row r="84" spans="1:22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5"/>
      <c r="T84" s="14"/>
      <c r="U84" s="14"/>
      <c r="V84" s="14"/>
    </row>
    <row r="85" spans="1:22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5"/>
      <c r="T85" s="14"/>
      <c r="U85" s="14"/>
      <c r="V85" s="14"/>
    </row>
    <row r="86" spans="1:22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5"/>
      <c r="T86" s="14"/>
      <c r="U86" s="14"/>
      <c r="V86" s="14"/>
    </row>
    <row r="87" spans="1:22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5"/>
      <c r="T87" s="14"/>
      <c r="U87" s="14"/>
      <c r="V87" s="14"/>
    </row>
    <row r="88" spans="1:22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5"/>
      <c r="T88" s="14"/>
      <c r="U88" s="14"/>
      <c r="V88" s="14"/>
    </row>
    <row r="89" spans="1:22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5"/>
      <c r="T89" s="14"/>
      <c r="U89" s="14"/>
      <c r="V89" s="14"/>
    </row>
    <row r="90" spans="1:22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5"/>
      <c r="T90" s="14"/>
      <c r="U90" s="14"/>
      <c r="V90" s="14"/>
    </row>
  </sheetData>
  <mergeCells count="10">
    <mergeCell ref="E81:R81"/>
    <mergeCell ref="E82:R82"/>
    <mergeCell ref="A6:B6"/>
    <mergeCell ref="A9:R9"/>
    <mergeCell ref="F11:Q11"/>
    <mergeCell ref="A11:A12"/>
    <mergeCell ref="B11:B12"/>
    <mergeCell ref="C11:C12"/>
    <mergeCell ref="D11:D12"/>
    <mergeCell ref="E11:E12"/>
  </mergeCells>
  <phoneticPr fontId="12" type="noConversion"/>
  <conditionalFormatting sqref="E13:E75">
    <cfRule type="expression" dxfId="3" priority="4">
      <formula>$U13="NENALEZENO"</formula>
    </cfRule>
  </conditionalFormatting>
  <conditionalFormatting sqref="E13:E78">
    <cfRule type="expression" dxfId="2" priority="2">
      <formula>($E13&lt;&gt;"") * ($U13&lt;&gt;"NENALEZENO") * ($E13 &lt;= $U13)</formula>
    </cfRule>
    <cfRule type="expression" dxfId="1" priority="3">
      <formula>($E13&lt;&gt;"") * ($U13&lt;&gt;"NENALEZENO") * ($E13 &gt; $U13)</formula>
    </cfRule>
  </conditionalFormatting>
  <conditionalFormatting sqref="F13:Q78">
    <cfRule type="expression" dxfId="0" priority="1">
      <formula>ISERROR(SEARCH(".", $A13)) * (F13 &gt; 0) * ((ROUND(F13, 4) &gt; ROUND($X13, 4)) + (ROUND(F13, 4) &lt; ROUND(IF(COLUMN(F13)-5&lt;=6, $V13, $W13), 4)))</formula>
    </cfRule>
  </conditionalFormatting>
  <dataValidations count="2">
    <dataValidation type="list" allowBlank="1" showInputMessage="1" showErrorMessage="1" sqref="C14:C15 C17:C18 C20:C21 C24:C25 C27:C28 C30:C31 C33:C34 C36:C37 C39:C40 C42:C43 C45:C46 C48:C49 C51:C52 C55:C56 C58:C59 C61:C62 C65:C66 C68:C69 C71:C72 C74:C75" xr:uid="{0EF586C3-9836-4DBF-950C-9DEDEC920B39}">
      <formula1>"Pracovní smlouva,Dohoda o provedení práce,Dohoda o pracovní činnosti"</formula1>
    </dataValidation>
    <dataValidation type="list" allowBlank="1" showInputMessage="1" showErrorMessage="1" sqref="B8" xr:uid="{F12059BE-0553-497F-ABA7-83C7E8987F30}">
      <formula1>"CDZ-SMI,CDZ-D,CDZ-S,CDZ-AMT,CDZ-OL "</formula1>
    </dataValidation>
  </dataValidations>
  <pageMargins left="0.7" right="0.7" top="0.78740157499999996" bottom="0.78740157499999996" header="0.3" footer="0.3"/>
  <pageSetup paperSize="9" scale="61" fitToHeight="0" orientation="landscape" r:id="rId1"/>
  <ignoredErrors>
    <ignoredError sqref="E13 F24:Q25 E23:Q23 F27:Q28 E26:Q26 F30:Q31 E29:Q29 E35:R35 E32:Q32 F55:Q56 E54:Q54 F58:Q59 E57:Q57 F64:R64 E60:Q60 E22:R22 F20:Q20 F33:Q34 E38:R38 F36:Q37 E41:R41 F39:Q40 E44:R44 F42:Q43 E47:R47 F45:Q46 E50:R50 F48:Q49 E53:R53 F51:Q52 F61:Q62 E67:R67 F65:Q66 E70:R70 F68:Q69 S68:S69 E73:R73 F71:Q71 F77:R77 F74:Q75 S74:S75 E16:S16 I14:S14 F18:S18 G17:S17 G21:Q21 H15:N15 E19 E64 F19:R19 F63:R63 F76:R76 P15:S15 S77:S78 S71:S72 S70 S73 S65:S66 S61:S62 S58:S59 S55:S56 S51:S52 S48:S49 S45:S46 S42:S43 S39:S40 S36:S37 S33:S34 S30:S31 S27:S28 S24:S25 S20:S21 S19 S22:S23 S26 S29 S32 S35 S38 S41 S44 S47 S50 S53:S54 S57 S60 S63:S64 S67 G72:Q72 F13:S1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21BA-7F72-4C27-9E23-7844A34B9F82}">
  <sheetPr codeName="List2"/>
  <dimension ref="A2:P62"/>
  <sheetViews>
    <sheetView tabSelected="1" zoomScaleNormal="100" workbookViewId="0">
      <selection activeCell="D16" sqref="A1:XFD1048576"/>
    </sheetView>
  </sheetViews>
  <sheetFormatPr defaultRowHeight="15" x14ac:dyDescent="0.25"/>
  <cols>
    <col min="1" max="1" width="13.42578125" style="8" customWidth="1"/>
    <col min="2" max="2" width="45" style="8" customWidth="1"/>
    <col min="3" max="3" width="22" style="8" bestFit="1" customWidth="1"/>
    <col min="4" max="4" width="23" style="8" bestFit="1" customWidth="1"/>
    <col min="5" max="5" width="12" style="8" bestFit="1" customWidth="1"/>
    <col min="6" max="6" width="16.5703125" style="8" bestFit="1" customWidth="1"/>
    <col min="7" max="7" width="25.28515625" style="8" bestFit="1" customWidth="1"/>
    <col min="8" max="9" width="9.140625" style="8"/>
    <col min="10" max="10" width="15.28515625" style="8" customWidth="1"/>
    <col min="11" max="16384" width="9.140625" style="8"/>
  </cols>
  <sheetData>
    <row r="2" spans="1:16" ht="15.75" x14ac:dyDescent="0.25">
      <c r="B2" s="138" t="s">
        <v>118</v>
      </c>
      <c r="C2" s="138"/>
      <c r="D2" s="138"/>
      <c r="E2" s="138"/>
      <c r="F2" s="138"/>
      <c r="G2" s="138"/>
      <c r="H2" s="139" t="s">
        <v>114</v>
      </c>
      <c r="I2" s="8" t="str">
        <f>IF(H2&lt;&gt;"", H2, I1)</f>
        <v>CDZ-SMI</v>
      </c>
      <c r="J2" s="8" t="str">
        <f>TRIM(I2) &amp; "|" &amp; TRIM(A2)</f>
        <v>CDZ-SMI|</v>
      </c>
    </row>
    <row r="3" spans="1:16" x14ac:dyDescent="0.25">
      <c r="A3" s="139" t="s">
        <v>148</v>
      </c>
      <c r="B3" s="140" t="s">
        <v>119</v>
      </c>
      <c r="C3" s="140" t="s">
        <v>120</v>
      </c>
      <c r="D3" s="140" t="s">
        <v>121</v>
      </c>
      <c r="E3" s="140" t="s">
        <v>122</v>
      </c>
      <c r="F3" s="140" t="s">
        <v>123</v>
      </c>
      <c r="G3" s="140" t="s">
        <v>124</v>
      </c>
      <c r="I3" s="8" t="str">
        <f>IF(H3&lt;&gt;"", H3, I2)</f>
        <v>CDZ-SMI</v>
      </c>
      <c r="J3" s="8" t="str">
        <f>TRIM(I3) &amp; "|" &amp; TRIM(A3)</f>
        <v>CDZ-SMI|Číslo položky</v>
      </c>
    </row>
    <row r="4" spans="1:16" x14ac:dyDescent="0.25">
      <c r="A4" s="8">
        <v>1</v>
      </c>
      <c r="B4" s="141" t="s">
        <v>125</v>
      </c>
      <c r="C4" s="141">
        <v>0.5</v>
      </c>
      <c r="D4" s="141">
        <v>0.5</v>
      </c>
      <c r="E4" s="141">
        <v>0.5</v>
      </c>
      <c r="F4" s="141">
        <v>960</v>
      </c>
      <c r="G4" s="142">
        <v>160000</v>
      </c>
      <c r="I4" s="8" t="str">
        <f>IF(H4&lt;&gt;"", H4, I3)</f>
        <v>CDZ-SMI</v>
      </c>
      <c r="J4" s="8" t="str">
        <f>TRIM(I4) &amp; "|" &amp; TRIM(A4)</f>
        <v>CDZ-SMI|1</v>
      </c>
      <c r="N4" s="143"/>
      <c r="O4" s="143"/>
      <c r="P4" s="143"/>
    </row>
    <row r="5" spans="1:16" x14ac:dyDescent="0.25">
      <c r="A5" s="8">
        <v>3</v>
      </c>
      <c r="B5" s="141" t="s">
        <v>126</v>
      </c>
      <c r="C5" s="141">
        <v>0.5</v>
      </c>
      <c r="D5" s="141">
        <v>0.5</v>
      </c>
      <c r="E5" s="141">
        <v>0.5</v>
      </c>
      <c r="F5" s="141">
        <v>960</v>
      </c>
      <c r="G5" s="142">
        <v>104640</v>
      </c>
      <c r="I5" s="8" t="str">
        <f>IF(H5&lt;&gt;"", H5, I4)</f>
        <v>CDZ-SMI</v>
      </c>
      <c r="J5" s="8" t="str">
        <f t="shared" ref="J5:J11" si="0">TRIM(I5) &amp; "|" &amp; TRIM(A5)</f>
        <v>CDZ-SMI|3</v>
      </c>
      <c r="N5" s="144"/>
      <c r="O5" s="144"/>
      <c r="P5" s="144"/>
    </row>
    <row r="6" spans="1:16" x14ac:dyDescent="0.25">
      <c r="A6" s="8">
        <v>4</v>
      </c>
      <c r="B6" s="141" t="s">
        <v>127</v>
      </c>
      <c r="C6" s="141">
        <v>2</v>
      </c>
      <c r="D6" s="141">
        <v>2</v>
      </c>
      <c r="E6" s="141">
        <v>4</v>
      </c>
      <c r="F6" s="145">
        <v>7680</v>
      </c>
      <c r="G6" s="142">
        <v>88000</v>
      </c>
      <c r="I6" s="8" t="str">
        <f t="shared" ref="I6:I11" si="1">IF(H6&lt;&gt;"", H6, I5)</f>
        <v>CDZ-SMI</v>
      </c>
      <c r="J6" s="8" t="str">
        <f t="shared" si="0"/>
        <v>CDZ-SMI|4</v>
      </c>
      <c r="N6" s="144"/>
      <c r="O6" s="144"/>
      <c r="P6" s="144"/>
    </row>
    <row r="7" spans="1:16" x14ac:dyDescent="0.25">
      <c r="A7" s="8">
        <v>4</v>
      </c>
      <c r="B7" s="141" t="s">
        <v>128</v>
      </c>
      <c r="C7" s="141">
        <v>0</v>
      </c>
      <c r="D7" s="141">
        <v>0</v>
      </c>
      <c r="E7" s="141">
        <v>4</v>
      </c>
      <c r="F7" s="145">
        <v>7680</v>
      </c>
      <c r="G7" s="142">
        <v>88000</v>
      </c>
      <c r="I7" s="8" t="str">
        <f t="shared" si="1"/>
        <v>CDZ-SMI</v>
      </c>
      <c r="J7" s="8" t="str">
        <f t="shared" si="0"/>
        <v>CDZ-SMI|4</v>
      </c>
      <c r="N7" s="144"/>
      <c r="O7" s="144"/>
      <c r="P7" s="144"/>
    </row>
    <row r="8" spans="1:16" x14ac:dyDescent="0.25">
      <c r="A8" s="8">
        <v>7</v>
      </c>
      <c r="B8" s="141" t="s">
        <v>21</v>
      </c>
      <c r="C8" s="141">
        <v>0</v>
      </c>
      <c r="D8" s="141">
        <v>0</v>
      </c>
      <c r="E8" s="141">
        <v>0.5</v>
      </c>
      <c r="F8" s="141">
        <v>960</v>
      </c>
      <c r="G8" s="142">
        <v>77120</v>
      </c>
      <c r="I8" s="8" t="str">
        <f t="shared" si="1"/>
        <v>CDZ-SMI</v>
      </c>
      <c r="J8" s="8" t="str">
        <f t="shared" si="0"/>
        <v>CDZ-SMI|7</v>
      </c>
      <c r="N8" s="144"/>
      <c r="O8" s="144"/>
      <c r="P8" s="144"/>
    </row>
    <row r="9" spans="1:16" x14ac:dyDescent="0.25">
      <c r="B9" s="141" t="s">
        <v>129</v>
      </c>
      <c r="C9" s="141">
        <v>0</v>
      </c>
      <c r="D9" s="141">
        <v>0</v>
      </c>
      <c r="E9" s="141">
        <v>0.5</v>
      </c>
      <c r="F9" s="141">
        <v>960</v>
      </c>
      <c r="G9" s="141" t="s">
        <v>130</v>
      </c>
      <c r="I9" s="8" t="str">
        <f t="shared" si="1"/>
        <v>CDZ-SMI</v>
      </c>
      <c r="J9" s="8" t="str">
        <f t="shared" si="0"/>
        <v>CDZ-SMI|</v>
      </c>
      <c r="N9" s="144"/>
      <c r="O9" s="144"/>
      <c r="P9" s="144"/>
    </row>
    <row r="10" spans="1:16" x14ac:dyDescent="0.25">
      <c r="A10" s="8">
        <v>11</v>
      </c>
      <c r="B10" s="141" t="s">
        <v>131</v>
      </c>
      <c r="C10" s="141">
        <v>2</v>
      </c>
      <c r="D10" s="141">
        <v>2</v>
      </c>
      <c r="E10" s="141">
        <v>4</v>
      </c>
      <c r="F10" s="145">
        <v>7680</v>
      </c>
      <c r="G10" s="142">
        <v>64000</v>
      </c>
      <c r="I10" s="8" t="str">
        <f t="shared" si="1"/>
        <v>CDZ-SMI</v>
      </c>
      <c r="J10" s="8" t="str">
        <f t="shared" si="0"/>
        <v>CDZ-SMI|11</v>
      </c>
      <c r="N10" s="144"/>
      <c r="O10" s="144"/>
      <c r="P10" s="144"/>
    </row>
    <row r="11" spans="1:16" x14ac:dyDescent="0.25">
      <c r="A11" s="8">
        <v>13</v>
      </c>
      <c r="B11" s="141" t="s">
        <v>132</v>
      </c>
      <c r="C11" s="141">
        <v>0</v>
      </c>
      <c r="D11" s="141">
        <v>0</v>
      </c>
      <c r="E11" s="141">
        <v>4</v>
      </c>
      <c r="F11" s="145">
        <v>7680</v>
      </c>
      <c r="G11" s="142">
        <v>48000</v>
      </c>
      <c r="I11" s="8" t="str">
        <f t="shared" si="1"/>
        <v>CDZ-SMI</v>
      </c>
      <c r="J11" s="8" t="str">
        <f t="shared" si="0"/>
        <v>CDZ-SMI|13</v>
      </c>
    </row>
    <row r="12" spans="1:16" x14ac:dyDescent="0.25">
      <c r="I12" s="8" t="str">
        <f t="shared" ref="I12:I62" si="2">IF(H12&lt;&gt;"", H12, I11)</f>
        <v>CDZ-SMI</v>
      </c>
      <c r="J12" s="8" t="str">
        <f t="shared" ref="J12:J62" si="3">TRIM(I12) &amp; "|" &amp; TRIM(A12)</f>
        <v>CDZ-SMI|</v>
      </c>
    </row>
    <row r="13" spans="1:16" x14ac:dyDescent="0.25">
      <c r="I13" s="8" t="str">
        <f t="shared" si="2"/>
        <v>CDZ-SMI</v>
      </c>
      <c r="J13" s="8" t="str">
        <f t="shared" si="3"/>
        <v>CDZ-SMI|</v>
      </c>
    </row>
    <row r="14" spans="1:16" ht="15.75" x14ac:dyDescent="0.25">
      <c r="B14" s="138" t="s">
        <v>133</v>
      </c>
      <c r="C14" s="138"/>
      <c r="D14" s="138"/>
      <c r="E14" s="138"/>
      <c r="F14" s="138"/>
      <c r="G14" s="138"/>
      <c r="H14" s="139" t="s">
        <v>113</v>
      </c>
      <c r="I14" s="8" t="str">
        <f>IF(H14&lt;&gt;"", H14, I13)</f>
        <v>CDZ-D</v>
      </c>
      <c r="J14" s="8" t="str">
        <f t="shared" si="3"/>
        <v>CDZ-D|</v>
      </c>
    </row>
    <row r="15" spans="1:16" x14ac:dyDescent="0.25">
      <c r="A15" s="139" t="s">
        <v>148</v>
      </c>
      <c r="B15" s="140" t="s">
        <v>119</v>
      </c>
      <c r="C15" s="140" t="s">
        <v>120</v>
      </c>
      <c r="D15" s="140" t="s">
        <v>121</v>
      </c>
      <c r="E15" s="140" t="s">
        <v>122</v>
      </c>
      <c r="F15" s="140" t="s">
        <v>123</v>
      </c>
      <c r="G15" s="140" t="s">
        <v>124</v>
      </c>
      <c r="I15" s="8" t="str">
        <f t="shared" si="2"/>
        <v>CDZ-D</v>
      </c>
      <c r="J15" s="8" t="str">
        <f t="shared" si="3"/>
        <v>CDZ-D|Číslo položky</v>
      </c>
    </row>
    <row r="16" spans="1:16" x14ac:dyDescent="0.25">
      <c r="A16" s="8">
        <v>1</v>
      </c>
      <c r="B16" s="141" t="s">
        <v>134</v>
      </c>
      <c r="C16" s="141">
        <v>0.3</v>
      </c>
      <c r="D16" s="141">
        <v>0.5</v>
      </c>
      <c r="E16" s="141">
        <v>0.5</v>
      </c>
      <c r="F16" s="141">
        <v>960</v>
      </c>
      <c r="G16" s="142">
        <v>160000</v>
      </c>
      <c r="I16" s="8" t="str">
        <f t="shared" si="2"/>
        <v>CDZ-D</v>
      </c>
      <c r="J16" s="8" t="str">
        <f t="shared" si="3"/>
        <v>CDZ-D|1</v>
      </c>
    </row>
    <row r="17" spans="1:10" x14ac:dyDescent="0.25">
      <c r="A17" s="8">
        <v>3</v>
      </c>
      <c r="B17" s="141" t="s">
        <v>135</v>
      </c>
      <c r="C17" s="141">
        <v>0.3</v>
      </c>
      <c r="D17" s="141">
        <v>0.5</v>
      </c>
      <c r="E17" s="141">
        <v>0.5</v>
      </c>
      <c r="F17" s="141">
        <v>960</v>
      </c>
      <c r="G17" s="142">
        <v>104640</v>
      </c>
      <c r="I17" s="8" t="str">
        <f t="shared" si="2"/>
        <v>CDZ-D</v>
      </c>
      <c r="J17" s="8" t="str">
        <f t="shared" si="3"/>
        <v>CDZ-D|3</v>
      </c>
    </row>
    <row r="18" spans="1:10" x14ac:dyDescent="0.25">
      <c r="A18" s="8">
        <v>4</v>
      </c>
      <c r="B18" s="141" t="s">
        <v>136</v>
      </c>
      <c r="C18" s="141">
        <v>1</v>
      </c>
      <c r="D18" s="141">
        <v>1</v>
      </c>
      <c r="E18" s="141">
        <v>2</v>
      </c>
      <c r="F18" s="141">
        <v>3840</v>
      </c>
      <c r="G18" s="142">
        <v>88000</v>
      </c>
      <c r="I18" s="8" t="str">
        <f t="shared" si="2"/>
        <v>CDZ-D</v>
      </c>
      <c r="J18" s="8" t="str">
        <f t="shared" si="3"/>
        <v>CDZ-D|4</v>
      </c>
    </row>
    <row r="19" spans="1:10" x14ac:dyDescent="0.25">
      <c r="A19" s="8">
        <v>4</v>
      </c>
      <c r="B19" s="141" t="s">
        <v>137</v>
      </c>
      <c r="C19" s="141">
        <v>0</v>
      </c>
      <c r="D19" s="141">
        <v>1</v>
      </c>
      <c r="E19" s="141">
        <v>2</v>
      </c>
      <c r="F19" s="141">
        <v>3840</v>
      </c>
      <c r="G19" s="142">
        <v>88000</v>
      </c>
      <c r="I19" s="8" t="str">
        <f t="shared" si="2"/>
        <v>CDZ-D</v>
      </c>
      <c r="J19" s="8" t="str">
        <f t="shared" si="3"/>
        <v>CDZ-D|4</v>
      </c>
    </row>
    <row r="20" spans="1:10" x14ac:dyDescent="0.25">
      <c r="A20" s="8">
        <v>7</v>
      </c>
      <c r="B20" s="141" t="s">
        <v>21</v>
      </c>
      <c r="C20" s="141">
        <v>0</v>
      </c>
      <c r="D20" s="141">
        <v>0</v>
      </c>
      <c r="E20" s="141">
        <v>0.5</v>
      </c>
      <c r="F20" s="141">
        <v>960</v>
      </c>
      <c r="G20" s="142">
        <v>77120</v>
      </c>
      <c r="I20" s="8" t="str">
        <f t="shared" si="2"/>
        <v>CDZ-D</v>
      </c>
      <c r="J20" s="8" t="str">
        <f t="shared" si="3"/>
        <v>CDZ-D|7</v>
      </c>
    </row>
    <row r="21" spans="1:10" x14ac:dyDescent="0.25">
      <c r="B21" s="141" t="s">
        <v>129</v>
      </c>
      <c r="C21" s="141">
        <v>0</v>
      </c>
      <c r="D21" s="141">
        <v>0</v>
      </c>
      <c r="E21" s="141">
        <v>0.5</v>
      </c>
      <c r="F21" s="141">
        <v>960</v>
      </c>
      <c r="G21" s="141" t="s">
        <v>130</v>
      </c>
      <c r="I21" s="8" t="str">
        <f t="shared" si="2"/>
        <v>CDZ-D</v>
      </c>
      <c r="J21" s="8" t="str">
        <f t="shared" si="3"/>
        <v>CDZ-D|</v>
      </c>
    </row>
    <row r="22" spans="1:10" x14ac:dyDescent="0.25">
      <c r="A22" s="8">
        <v>11</v>
      </c>
      <c r="B22" s="141" t="s">
        <v>138</v>
      </c>
      <c r="C22" s="141">
        <v>1</v>
      </c>
      <c r="D22" s="141">
        <v>1</v>
      </c>
      <c r="E22" s="141">
        <v>2</v>
      </c>
      <c r="F22" s="141">
        <v>3840</v>
      </c>
      <c r="G22" s="142">
        <v>64000</v>
      </c>
      <c r="I22" s="8" t="str">
        <f t="shared" si="2"/>
        <v>CDZ-D</v>
      </c>
      <c r="J22" s="8" t="str">
        <f t="shared" si="3"/>
        <v>CDZ-D|11</v>
      </c>
    </row>
    <row r="23" spans="1:10" x14ac:dyDescent="0.25">
      <c r="A23" s="8">
        <v>13</v>
      </c>
      <c r="B23" s="141" t="s">
        <v>132</v>
      </c>
      <c r="C23" s="141">
        <v>0</v>
      </c>
      <c r="D23" s="141">
        <v>0</v>
      </c>
      <c r="E23" s="141">
        <v>2</v>
      </c>
      <c r="F23" s="141">
        <v>3840</v>
      </c>
      <c r="G23" s="142">
        <v>48000</v>
      </c>
      <c r="I23" s="8" t="str">
        <f t="shared" si="2"/>
        <v>CDZ-D</v>
      </c>
      <c r="J23" s="8" t="str">
        <f t="shared" si="3"/>
        <v>CDZ-D|13</v>
      </c>
    </row>
    <row r="24" spans="1:10" x14ac:dyDescent="0.25">
      <c r="A24" s="8">
        <v>14</v>
      </c>
      <c r="B24" s="141" t="s">
        <v>139</v>
      </c>
      <c r="C24" s="141">
        <v>1</v>
      </c>
      <c r="D24" s="141">
        <v>0.5</v>
      </c>
      <c r="E24" s="141">
        <v>1</v>
      </c>
      <c r="F24" s="141">
        <v>1920</v>
      </c>
      <c r="G24" s="142">
        <v>64000</v>
      </c>
      <c r="I24" s="8" t="str">
        <f t="shared" si="2"/>
        <v>CDZ-D</v>
      </c>
      <c r="J24" s="8" t="str">
        <f t="shared" si="3"/>
        <v>CDZ-D|14</v>
      </c>
    </row>
    <row r="25" spans="1:10" x14ac:dyDescent="0.25">
      <c r="A25" s="8">
        <v>15</v>
      </c>
      <c r="B25" s="141" t="s">
        <v>140</v>
      </c>
      <c r="C25" s="141">
        <v>0.5</v>
      </c>
      <c r="D25" s="141">
        <v>0.5</v>
      </c>
      <c r="E25" s="141">
        <v>1</v>
      </c>
      <c r="F25" s="141">
        <v>1920</v>
      </c>
      <c r="G25" s="142">
        <v>64000</v>
      </c>
      <c r="I25" s="8" t="str">
        <f t="shared" si="2"/>
        <v>CDZ-D</v>
      </c>
      <c r="J25" s="8" t="str">
        <f t="shared" si="3"/>
        <v>CDZ-D|15</v>
      </c>
    </row>
    <row r="26" spans="1:10" x14ac:dyDescent="0.25">
      <c r="I26" s="8" t="str">
        <f t="shared" si="2"/>
        <v>CDZ-D</v>
      </c>
      <c r="J26" s="8" t="str">
        <f t="shared" si="3"/>
        <v>CDZ-D|</v>
      </c>
    </row>
    <row r="27" spans="1:10" x14ac:dyDescent="0.25">
      <c r="I27" s="8" t="str">
        <f t="shared" si="2"/>
        <v>CDZ-D</v>
      </c>
      <c r="J27" s="8" t="str">
        <f t="shared" si="3"/>
        <v>CDZ-D|</v>
      </c>
    </row>
    <row r="28" spans="1:10" x14ac:dyDescent="0.25">
      <c r="I28" s="8" t="str">
        <f t="shared" si="2"/>
        <v>CDZ-D</v>
      </c>
      <c r="J28" s="8" t="str">
        <f t="shared" si="3"/>
        <v>CDZ-D|</v>
      </c>
    </row>
    <row r="29" spans="1:10" ht="15.75" x14ac:dyDescent="0.25">
      <c r="B29" s="138" t="s">
        <v>141</v>
      </c>
      <c r="C29" s="138"/>
      <c r="D29" s="138"/>
      <c r="E29" s="138"/>
      <c r="F29" s="138"/>
      <c r="G29" s="138"/>
      <c r="H29" s="139" t="s">
        <v>115</v>
      </c>
      <c r="I29" s="8" t="str">
        <f t="shared" si="2"/>
        <v>CDZ-S</v>
      </c>
      <c r="J29" s="8" t="str">
        <f t="shared" si="3"/>
        <v>CDZ-S|</v>
      </c>
    </row>
    <row r="30" spans="1:10" x14ac:dyDescent="0.25">
      <c r="A30" s="139" t="s">
        <v>148</v>
      </c>
      <c r="B30" s="140" t="s">
        <v>119</v>
      </c>
      <c r="C30" s="140" t="s">
        <v>120</v>
      </c>
      <c r="D30" s="140" t="s">
        <v>121</v>
      </c>
      <c r="E30" s="140" t="s">
        <v>122</v>
      </c>
      <c r="F30" s="140" t="s">
        <v>123</v>
      </c>
      <c r="G30" s="140" t="s">
        <v>124</v>
      </c>
      <c r="I30" s="8" t="str">
        <f t="shared" si="2"/>
        <v>CDZ-S</v>
      </c>
      <c r="J30" s="8" t="str">
        <f t="shared" si="3"/>
        <v>CDZ-S|Číslo položky</v>
      </c>
    </row>
    <row r="31" spans="1:10" x14ac:dyDescent="0.25">
      <c r="A31" s="8">
        <v>1</v>
      </c>
      <c r="B31" s="141" t="s">
        <v>142</v>
      </c>
      <c r="C31" s="141">
        <v>0.2</v>
      </c>
      <c r="D31" s="141">
        <v>0.2</v>
      </c>
      <c r="E31" s="141">
        <v>1</v>
      </c>
      <c r="F31" s="141">
        <v>1920</v>
      </c>
      <c r="G31" s="142">
        <v>160000</v>
      </c>
      <c r="I31" s="8" t="str">
        <f t="shared" si="2"/>
        <v>CDZ-S</v>
      </c>
      <c r="J31" s="8" t="str">
        <f t="shared" si="3"/>
        <v>CDZ-S|1</v>
      </c>
    </row>
    <row r="32" spans="1:10" x14ac:dyDescent="0.25">
      <c r="A32" s="8">
        <v>2</v>
      </c>
      <c r="B32" s="141" t="s">
        <v>143</v>
      </c>
      <c r="C32" s="141">
        <v>0.2</v>
      </c>
      <c r="D32" s="141">
        <v>0.2</v>
      </c>
      <c r="E32" s="141">
        <v>1</v>
      </c>
      <c r="F32" s="141">
        <v>1920</v>
      </c>
      <c r="G32" s="142">
        <v>160000</v>
      </c>
      <c r="I32" s="8" t="str">
        <f t="shared" si="2"/>
        <v>CDZ-S</v>
      </c>
      <c r="J32" s="8" t="str">
        <f t="shared" si="3"/>
        <v>CDZ-S|2</v>
      </c>
    </row>
    <row r="33" spans="1:10" x14ac:dyDescent="0.25">
      <c r="A33" s="8">
        <v>3</v>
      </c>
      <c r="B33" s="141" t="s">
        <v>126</v>
      </c>
      <c r="C33" s="141">
        <v>0.2</v>
      </c>
      <c r="D33" s="141">
        <v>0.2</v>
      </c>
      <c r="E33" s="141">
        <v>0.2</v>
      </c>
      <c r="F33" s="141">
        <v>384</v>
      </c>
      <c r="G33" s="142">
        <v>104640</v>
      </c>
      <c r="I33" s="8" t="str">
        <f t="shared" si="2"/>
        <v>CDZ-S</v>
      </c>
      <c r="J33" s="8" t="str">
        <f t="shared" si="3"/>
        <v>CDZ-S|3</v>
      </c>
    </row>
    <row r="34" spans="1:10" x14ac:dyDescent="0.25">
      <c r="A34" s="8">
        <v>4</v>
      </c>
      <c r="B34" s="141" t="s">
        <v>127</v>
      </c>
      <c r="C34" s="141">
        <v>1</v>
      </c>
      <c r="D34" s="141">
        <v>2</v>
      </c>
      <c r="E34" s="141">
        <v>2</v>
      </c>
      <c r="F34" s="141">
        <v>3840</v>
      </c>
      <c r="G34" s="142">
        <v>88000</v>
      </c>
      <c r="I34" s="8" t="str">
        <f t="shared" si="2"/>
        <v>CDZ-S</v>
      </c>
      <c r="J34" s="8" t="str">
        <f t="shared" si="3"/>
        <v>CDZ-S|4</v>
      </c>
    </row>
    <row r="35" spans="1:10" x14ac:dyDescent="0.25">
      <c r="A35" s="8">
        <v>7</v>
      </c>
      <c r="B35" s="141" t="s">
        <v>21</v>
      </c>
      <c r="C35" s="141">
        <v>0</v>
      </c>
      <c r="D35" s="141">
        <v>0</v>
      </c>
      <c r="E35" s="141">
        <v>0.5</v>
      </c>
      <c r="F35" s="141">
        <v>960</v>
      </c>
      <c r="G35" s="142">
        <v>77120</v>
      </c>
      <c r="I35" s="8" t="str">
        <f t="shared" si="2"/>
        <v>CDZ-S</v>
      </c>
      <c r="J35" s="8" t="str">
        <f t="shared" si="3"/>
        <v>CDZ-S|7</v>
      </c>
    </row>
    <row r="36" spans="1:10" x14ac:dyDescent="0.25">
      <c r="B36" s="141" t="s">
        <v>129</v>
      </c>
      <c r="C36" s="141">
        <v>0</v>
      </c>
      <c r="D36" s="141">
        <v>0</v>
      </c>
      <c r="E36" s="141">
        <v>0.5</v>
      </c>
      <c r="F36" s="141">
        <v>960</v>
      </c>
      <c r="G36" s="141" t="s">
        <v>130</v>
      </c>
      <c r="I36" s="8" t="str">
        <f t="shared" si="2"/>
        <v>CDZ-S</v>
      </c>
      <c r="J36" s="8" t="str">
        <f t="shared" si="3"/>
        <v>CDZ-S|</v>
      </c>
    </row>
    <row r="37" spans="1:10" x14ac:dyDescent="0.25">
      <c r="A37" s="8">
        <v>11</v>
      </c>
      <c r="B37" s="141" t="s">
        <v>131</v>
      </c>
      <c r="C37" s="141">
        <v>1</v>
      </c>
      <c r="D37" s="141">
        <v>1</v>
      </c>
      <c r="E37" s="141">
        <v>1</v>
      </c>
      <c r="F37" s="141">
        <v>1920</v>
      </c>
      <c r="G37" s="142">
        <v>64000</v>
      </c>
      <c r="I37" s="8" t="str">
        <f t="shared" si="2"/>
        <v>CDZ-S</v>
      </c>
      <c r="J37" s="8" t="str">
        <f t="shared" si="3"/>
        <v>CDZ-S|11</v>
      </c>
    </row>
    <row r="38" spans="1:10" x14ac:dyDescent="0.25">
      <c r="A38" s="8">
        <v>13</v>
      </c>
      <c r="B38" s="141" t="s">
        <v>132</v>
      </c>
      <c r="C38" s="141">
        <v>1</v>
      </c>
      <c r="D38" s="141">
        <v>1</v>
      </c>
      <c r="E38" s="141">
        <v>1</v>
      </c>
      <c r="F38" s="141">
        <v>1920</v>
      </c>
      <c r="G38" s="142">
        <v>48000</v>
      </c>
      <c r="I38" s="8" t="str">
        <f t="shared" si="2"/>
        <v>CDZ-S</v>
      </c>
      <c r="J38" s="8" t="str">
        <f t="shared" si="3"/>
        <v>CDZ-S|13</v>
      </c>
    </row>
    <row r="39" spans="1:10" x14ac:dyDescent="0.25">
      <c r="I39" s="8" t="str">
        <f t="shared" si="2"/>
        <v>CDZ-S</v>
      </c>
      <c r="J39" s="8" t="str">
        <f t="shared" si="3"/>
        <v>CDZ-S|</v>
      </c>
    </row>
    <row r="40" spans="1:10" x14ac:dyDescent="0.25">
      <c r="I40" s="8" t="str">
        <f t="shared" si="2"/>
        <v>CDZ-S</v>
      </c>
      <c r="J40" s="8" t="str">
        <f t="shared" si="3"/>
        <v>CDZ-S|</v>
      </c>
    </row>
    <row r="41" spans="1:10" x14ac:dyDescent="0.25">
      <c r="I41" s="8" t="str">
        <f t="shared" si="2"/>
        <v>CDZ-S</v>
      </c>
      <c r="J41" s="8" t="str">
        <f t="shared" si="3"/>
        <v>CDZ-S|</v>
      </c>
    </row>
    <row r="42" spans="1:10" ht="15.75" x14ac:dyDescent="0.25">
      <c r="B42" s="138" t="s">
        <v>144</v>
      </c>
      <c r="C42" s="138"/>
      <c r="D42" s="138"/>
      <c r="E42" s="138"/>
      <c r="F42" s="138"/>
      <c r="G42" s="138"/>
      <c r="H42" s="139" t="s">
        <v>146</v>
      </c>
      <c r="I42" s="8" t="str">
        <f t="shared" si="2"/>
        <v>CDZ-AMT</v>
      </c>
      <c r="J42" s="8" t="str">
        <f t="shared" si="3"/>
        <v>CDZ-AMT|</v>
      </c>
    </row>
    <row r="43" spans="1:10" x14ac:dyDescent="0.25">
      <c r="A43" s="139" t="s">
        <v>148</v>
      </c>
      <c r="B43" s="140" t="s">
        <v>119</v>
      </c>
      <c r="C43" s="140" t="s">
        <v>120</v>
      </c>
      <c r="D43" s="140" t="s">
        <v>121</v>
      </c>
      <c r="E43" s="140" t="s">
        <v>122</v>
      </c>
      <c r="F43" s="140" t="s">
        <v>123</v>
      </c>
      <c r="G43" s="140" t="s">
        <v>124</v>
      </c>
      <c r="I43" s="8" t="str">
        <f t="shared" si="2"/>
        <v>CDZ-AMT</v>
      </c>
      <c r="J43" s="8" t="str">
        <f t="shared" si="3"/>
        <v>CDZ-AMT|Číslo položky</v>
      </c>
    </row>
    <row r="44" spans="1:10" x14ac:dyDescent="0.25">
      <c r="A44" s="8">
        <v>1</v>
      </c>
      <c r="B44" s="141" t="s">
        <v>125</v>
      </c>
      <c r="C44" s="141">
        <v>0.5</v>
      </c>
      <c r="D44" s="141">
        <v>0.5</v>
      </c>
      <c r="E44" s="141">
        <v>0.5</v>
      </c>
      <c r="F44" s="141">
        <v>960</v>
      </c>
      <c r="G44" s="142">
        <v>160000</v>
      </c>
      <c r="I44" s="8" t="str">
        <f t="shared" si="2"/>
        <v>CDZ-AMT</v>
      </c>
      <c r="J44" s="8" t="str">
        <f t="shared" si="3"/>
        <v>CDZ-AMT|1</v>
      </c>
    </row>
    <row r="45" spans="1:10" x14ac:dyDescent="0.25">
      <c r="A45" s="8">
        <v>3</v>
      </c>
      <c r="B45" s="141" t="s">
        <v>126</v>
      </c>
      <c r="C45" s="141">
        <v>0.2</v>
      </c>
      <c r="D45" s="141">
        <v>0.2</v>
      </c>
      <c r="E45" s="141">
        <v>0.2</v>
      </c>
      <c r="F45" s="141">
        <v>384</v>
      </c>
      <c r="G45" s="142">
        <v>104640</v>
      </c>
      <c r="I45" s="8" t="str">
        <f t="shared" si="2"/>
        <v>CDZ-AMT</v>
      </c>
      <c r="J45" s="8" t="str">
        <f t="shared" si="3"/>
        <v>CDZ-AMT|3</v>
      </c>
    </row>
    <row r="46" spans="1:10" x14ac:dyDescent="0.25">
      <c r="A46" s="8">
        <v>4</v>
      </c>
      <c r="B46" s="141" t="s">
        <v>127</v>
      </c>
      <c r="C46" s="141">
        <v>0.5</v>
      </c>
      <c r="D46" s="141">
        <v>0.5</v>
      </c>
      <c r="E46" s="141">
        <v>0.5</v>
      </c>
      <c r="F46" s="141">
        <v>960</v>
      </c>
      <c r="G46" s="142">
        <v>88000</v>
      </c>
      <c r="I46" s="8" t="str">
        <f t="shared" si="2"/>
        <v>CDZ-AMT</v>
      </c>
      <c r="J46" s="8" t="str">
        <f t="shared" si="3"/>
        <v>CDZ-AMT|4</v>
      </c>
    </row>
    <row r="47" spans="1:10" x14ac:dyDescent="0.25">
      <c r="A47" s="8">
        <v>5</v>
      </c>
      <c r="B47" s="141" t="s">
        <v>16</v>
      </c>
      <c r="C47" s="141">
        <v>1</v>
      </c>
      <c r="D47" s="141">
        <v>2</v>
      </c>
      <c r="E47" s="141">
        <v>2</v>
      </c>
      <c r="F47" s="141">
        <v>3840</v>
      </c>
      <c r="G47" s="142">
        <v>70080</v>
      </c>
      <c r="I47" s="8" t="str">
        <f t="shared" si="2"/>
        <v>CDZ-AMT</v>
      </c>
      <c r="J47" s="8" t="str">
        <f t="shared" si="3"/>
        <v>CDZ-AMT|5</v>
      </c>
    </row>
    <row r="48" spans="1:10" x14ac:dyDescent="0.25">
      <c r="A48" s="8">
        <v>7</v>
      </c>
      <c r="B48" s="141" t="s">
        <v>21</v>
      </c>
      <c r="C48" s="141">
        <v>0</v>
      </c>
      <c r="D48" s="141">
        <v>0</v>
      </c>
      <c r="E48" s="141">
        <v>0.5</v>
      </c>
      <c r="F48" s="141">
        <v>960</v>
      </c>
      <c r="G48" s="142">
        <v>77120</v>
      </c>
      <c r="I48" s="8" t="str">
        <f t="shared" si="2"/>
        <v>CDZ-AMT</v>
      </c>
      <c r="J48" s="8" t="str">
        <f t="shared" si="3"/>
        <v>CDZ-AMT|7</v>
      </c>
    </row>
    <row r="49" spans="1:10" x14ac:dyDescent="0.25">
      <c r="B49" s="141" t="s">
        <v>129</v>
      </c>
      <c r="C49" s="141">
        <v>0</v>
      </c>
      <c r="D49" s="141">
        <v>0</v>
      </c>
      <c r="E49" s="141">
        <v>0.5</v>
      </c>
      <c r="F49" s="141">
        <v>960</v>
      </c>
      <c r="G49" s="141" t="s">
        <v>130</v>
      </c>
      <c r="I49" s="8" t="str">
        <f t="shared" si="2"/>
        <v>CDZ-AMT</v>
      </c>
      <c r="J49" s="8" t="str">
        <f t="shared" si="3"/>
        <v>CDZ-AMT|</v>
      </c>
    </row>
    <row r="50" spans="1:10" x14ac:dyDescent="0.25">
      <c r="A50" s="8">
        <v>11</v>
      </c>
      <c r="B50" s="141" t="s">
        <v>131</v>
      </c>
      <c r="C50" s="141">
        <v>2</v>
      </c>
      <c r="D50" s="141">
        <v>2</v>
      </c>
      <c r="E50" s="141">
        <v>2</v>
      </c>
      <c r="F50" s="141">
        <v>3840</v>
      </c>
      <c r="G50" s="142">
        <v>64000</v>
      </c>
      <c r="I50" s="8" t="str">
        <f t="shared" si="2"/>
        <v>CDZ-AMT</v>
      </c>
      <c r="J50" s="8" t="str">
        <f t="shared" si="3"/>
        <v>CDZ-AMT|11</v>
      </c>
    </row>
    <row r="51" spans="1:10" x14ac:dyDescent="0.25">
      <c r="I51" s="8" t="str">
        <f t="shared" si="2"/>
        <v>CDZ-AMT</v>
      </c>
      <c r="J51" s="8" t="str">
        <f t="shared" si="3"/>
        <v>CDZ-AMT|</v>
      </c>
    </row>
    <row r="52" spans="1:10" x14ac:dyDescent="0.25">
      <c r="I52" s="8" t="str">
        <f t="shared" si="2"/>
        <v>CDZ-AMT</v>
      </c>
      <c r="J52" s="8" t="str">
        <f t="shared" si="3"/>
        <v>CDZ-AMT|</v>
      </c>
    </row>
    <row r="53" spans="1:10" ht="15.75" x14ac:dyDescent="0.25">
      <c r="B53" s="138" t="s">
        <v>145</v>
      </c>
      <c r="C53" s="138"/>
      <c r="D53" s="138"/>
      <c r="E53" s="138"/>
      <c r="F53" s="138"/>
      <c r="G53" s="138"/>
      <c r="H53" s="139" t="s">
        <v>147</v>
      </c>
      <c r="I53" s="8" t="str">
        <f t="shared" si="2"/>
        <v>CDZ-OL</v>
      </c>
      <c r="J53" s="8" t="str">
        <f t="shared" si="3"/>
        <v>CDZ-OL|</v>
      </c>
    </row>
    <row r="54" spans="1:10" x14ac:dyDescent="0.25">
      <c r="A54" s="139" t="s">
        <v>148</v>
      </c>
      <c r="B54" s="140" t="s">
        <v>119</v>
      </c>
      <c r="C54" s="140" t="s">
        <v>120</v>
      </c>
      <c r="D54" s="140" t="s">
        <v>121</v>
      </c>
      <c r="E54" s="140" t="s">
        <v>122</v>
      </c>
      <c r="F54" s="140" t="s">
        <v>123</v>
      </c>
      <c r="G54" s="140" t="s">
        <v>124</v>
      </c>
      <c r="I54" s="8" t="str">
        <f t="shared" si="2"/>
        <v>CDZ-OL</v>
      </c>
      <c r="J54" s="8" t="str">
        <f t="shared" si="3"/>
        <v>CDZ-OL|Číslo položky</v>
      </c>
    </row>
    <row r="55" spans="1:10" x14ac:dyDescent="0.25">
      <c r="A55" s="8">
        <v>1</v>
      </c>
      <c r="B55" s="141" t="s">
        <v>125</v>
      </c>
      <c r="C55" s="146">
        <v>1</v>
      </c>
      <c r="D55" s="146">
        <v>1</v>
      </c>
      <c r="E55" s="146">
        <v>1</v>
      </c>
      <c r="F55" s="141">
        <v>1920</v>
      </c>
      <c r="G55" s="142">
        <v>160000</v>
      </c>
      <c r="I55" s="8" t="str">
        <f t="shared" si="2"/>
        <v>CDZ-OL</v>
      </c>
      <c r="J55" s="8" t="str">
        <f t="shared" si="3"/>
        <v>CDZ-OL|1</v>
      </c>
    </row>
    <row r="56" spans="1:10" x14ac:dyDescent="0.25">
      <c r="A56" s="8">
        <v>3</v>
      </c>
      <c r="B56" s="141" t="s">
        <v>126</v>
      </c>
      <c r="C56" s="146">
        <v>1</v>
      </c>
      <c r="D56" s="146">
        <v>1</v>
      </c>
      <c r="E56" s="146">
        <v>1</v>
      </c>
      <c r="F56" s="141">
        <v>1920</v>
      </c>
      <c r="G56" s="142">
        <v>104640</v>
      </c>
      <c r="I56" s="8" t="str">
        <f t="shared" si="2"/>
        <v>CDZ-OL</v>
      </c>
      <c r="J56" s="8" t="str">
        <f t="shared" si="3"/>
        <v>CDZ-OL|3</v>
      </c>
    </row>
    <row r="57" spans="1:10" x14ac:dyDescent="0.25">
      <c r="A57" s="8">
        <v>4</v>
      </c>
      <c r="B57" s="141" t="s">
        <v>127</v>
      </c>
      <c r="C57" s="146">
        <v>1</v>
      </c>
      <c r="D57" s="146">
        <v>2</v>
      </c>
      <c r="E57" s="146">
        <v>2</v>
      </c>
      <c r="F57" s="141">
        <v>3840</v>
      </c>
      <c r="G57" s="142">
        <v>88000</v>
      </c>
      <c r="I57" s="8" t="str">
        <f t="shared" si="2"/>
        <v>CDZ-OL</v>
      </c>
      <c r="J57" s="8" t="str">
        <f t="shared" si="3"/>
        <v>CDZ-OL|4</v>
      </c>
    </row>
    <row r="58" spans="1:10" x14ac:dyDescent="0.25">
      <c r="A58" s="8">
        <v>5</v>
      </c>
      <c r="B58" s="141" t="s">
        <v>16</v>
      </c>
      <c r="C58" s="146">
        <v>0</v>
      </c>
      <c r="D58" s="146">
        <v>0.5</v>
      </c>
      <c r="E58" s="146">
        <v>0.5</v>
      </c>
      <c r="F58" s="141">
        <v>960</v>
      </c>
      <c r="G58" s="142">
        <v>70080</v>
      </c>
      <c r="I58" s="8" t="str">
        <f t="shared" si="2"/>
        <v>CDZ-OL</v>
      </c>
      <c r="J58" s="8" t="str">
        <f t="shared" si="3"/>
        <v>CDZ-OL|5</v>
      </c>
    </row>
    <row r="59" spans="1:10" x14ac:dyDescent="0.25">
      <c r="A59" s="8">
        <v>6</v>
      </c>
      <c r="B59" s="141" t="s">
        <v>17</v>
      </c>
      <c r="C59" s="146">
        <v>0</v>
      </c>
      <c r="D59" s="146">
        <v>0.5</v>
      </c>
      <c r="E59" s="146">
        <v>0.5</v>
      </c>
      <c r="F59" s="141">
        <v>960</v>
      </c>
      <c r="G59" s="142">
        <v>160000</v>
      </c>
      <c r="I59" s="8" t="str">
        <f t="shared" si="2"/>
        <v>CDZ-OL</v>
      </c>
      <c r="J59" s="8" t="str">
        <f t="shared" si="3"/>
        <v>CDZ-OL|6</v>
      </c>
    </row>
    <row r="60" spans="1:10" x14ac:dyDescent="0.25">
      <c r="A60" s="8">
        <v>7</v>
      </c>
      <c r="B60" s="141" t="s">
        <v>21</v>
      </c>
      <c r="C60" s="146">
        <v>0</v>
      </c>
      <c r="D60" s="146">
        <v>0</v>
      </c>
      <c r="E60" s="146">
        <v>0.5</v>
      </c>
      <c r="F60" s="141">
        <v>960</v>
      </c>
      <c r="G60" s="142">
        <v>77120</v>
      </c>
      <c r="I60" s="8" t="str">
        <f t="shared" si="2"/>
        <v>CDZ-OL</v>
      </c>
      <c r="J60" s="8" t="str">
        <f t="shared" si="3"/>
        <v>CDZ-OL|7</v>
      </c>
    </row>
    <row r="61" spans="1:10" x14ac:dyDescent="0.25">
      <c r="B61" s="141" t="s">
        <v>129</v>
      </c>
      <c r="C61" s="146">
        <v>0</v>
      </c>
      <c r="D61" s="146">
        <v>0</v>
      </c>
      <c r="E61" s="146">
        <v>0.5</v>
      </c>
      <c r="F61" s="141">
        <v>960</v>
      </c>
      <c r="G61" s="141" t="s">
        <v>130</v>
      </c>
      <c r="I61" s="8" t="str">
        <f t="shared" si="2"/>
        <v>CDZ-OL</v>
      </c>
      <c r="J61" s="8" t="str">
        <f t="shared" si="3"/>
        <v>CDZ-OL|</v>
      </c>
    </row>
    <row r="62" spans="1:10" x14ac:dyDescent="0.25">
      <c r="A62" s="8">
        <v>11</v>
      </c>
      <c r="B62" s="141" t="s">
        <v>131</v>
      </c>
      <c r="C62" s="146">
        <v>2</v>
      </c>
      <c r="D62" s="146">
        <v>2</v>
      </c>
      <c r="E62" s="146">
        <v>2</v>
      </c>
      <c r="F62" s="141">
        <v>3840</v>
      </c>
      <c r="G62" s="142">
        <v>64000</v>
      </c>
      <c r="I62" s="8" t="str">
        <f t="shared" si="2"/>
        <v>CDZ-OL</v>
      </c>
      <c r="J62" s="8" t="str">
        <f t="shared" si="3"/>
        <v>CDZ-OL|11</v>
      </c>
    </row>
  </sheetData>
  <sheetProtection algorithmName="SHA-512" hashValue="txw2QpxKweX8M1CRhu6tB0bTI9AMzSFuCnFW+LBmIvrEuJCmDJ1XCI4cjkNRCr3zah3tDuNn5vYFpZn+IC6tGw==" saltValue="xdOHjP3boCym8gZYvHnObA==" spinCount="100000" sheet="1" objects="1" scenarios="1" selectLockedCells="1" selectUnlockedCells="1"/>
  <mergeCells count="5">
    <mergeCell ref="B2:G2"/>
    <mergeCell ref="B14:G14"/>
    <mergeCell ref="B29:G29"/>
    <mergeCell ref="B42:G42"/>
    <mergeCell ref="B53:G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Soupis položek</vt:lpstr>
      <vt:lpstr>Limity</vt:lpstr>
      <vt:lpstr>'Soupis položek'!Oblast_tisku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Hájková Martina Ing.</dc:creator>
  <cp:lastModifiedBy>Kašpar Stanislav</cp:lastModifiedBy>
  <cp:lastPrinted>2026-08-11T10:15:03Z</cp:lastPrinted>
  <dcterms:created xsi:type="dcterms:W3CDTF">2019-04-11T07:42:13Z</dcterms:created>
  <dcterms:modified xsi:type="dcterms:W3CDTF">2026-09-14T11:51:15Z</dcterms:modified>
</cp:coreProperties>
</file>