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kejzovaa\Downloads\"/>
    </mc:Choice>
  </mc:AlternateContent>
  <xr:revisionPtr revIDLastSave="0" documentId="13_ncr:1_{10DAF6C7-56DD-4177-930A-1879A10AFB4F}" xr6:coauthVersionLast="47" xr6:coauthVersionMax="47" xr10:uidLastSave="{00000000-0000-0000-0000-000000000000}"/>
  <bookViews>
    <workbookView xWindow="-110" yWindow="-110" windowWidth="19420" windowHeight="10420" xr2:uid="{573A1C75-A22F-43F5-820B-98140C9BAD2E}"/>
  </bookViews>
  <sheets>
    <sheet name="Pojištěnci do 18 let_počty" sheetId="2" r:id="rId1"/>
    <sheet name="Pojištěnci do 18 let_podíly" sheetId="4" r:id="rId2"/>
    <sheet name="Pojištěnci od 19 let_počty" sheetId="3" r:id="rId3"/>
    <sheet name="Pojištěnci od 19 let_podíly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4" l="1"/>
  <c r="C50" i="5" l="1"/>
  <c r="D50" i="5"/>
  <c r="E50" i="5"/>
  <c r="F50" i="5"/>
  <c r="G50" i="5"/>
  <c r="H50" i="5"/>
  <c r="I50" i="5"/>
  <c r="F46" i="5"/>
  <c r="F47" i="5"/>
  <c r="F49" i="5"/>
  <c r="F52" i="5"/>
  <c r="F53" i="5"/>
  <c r="F55" i="5"/>
  <c r="F56" i="5"/>
  <c r="F58" i="5"/>
  <c r="F59" i="5"/>
  <c r="F61" i="5"/>
  <c r="F62" i="5"/>
  <c r="F39" i="5"/>
  <c r="F41" i="5"/>
  <c r="F42" i="5"/>
  <c r="F19" i="5"/>
  <c r="F20" i="5"/>
  <c r="F21" i="5"/>
  <c r="F22" i="5"/>
  <c r="F23" i="5"/>
  <c r="F24" i="5"/>
  <c r="F25" i="5"/>
  <c r="F5" i="5"/>
  <c r="F6" i="5"/>
  <c r="F50" i="4"/>
  <c r="F51" i="4"/>
  <c r="F53" i="4"/>
  <c r="F54" i="4"/>
  <c r="F56" i="4"/>
  <c r="F57" i="4"/>
  <c r="F59" i="4"/>
  <c r="F60" i="4"/>
  <c r="F62" i="4"/>
  <c r="F63" i="4"/>
  <c r="F65" i="4"/>
  <c r="F66" i="4"/>
  <c r="F43" i="4"/>
  <c r="F45" i="4"/>
  <c r="F46" i="4"/>
  <c r="F29" i="4"/>
  <c r="F23" i="4"/>
  <c r="F24" i="4"/>
  <c r="F25" i="4"/>
  <c r="F26" i="4"/>
  <c r="F27" i="4"/>
  <c r="F5" i="4"/>
  <c r="F6" i="4"/>
  <c r="F8" i="4"/>
  <c r="F9" i="4"/>
  <c r="F62" i="3"/>
  <c r="F66" i="2"/>
  <c r="F8" i="2"/>
  <c r="F7" i="4" s="1"/>
  <c r="C62" i="5"/>
  <c r="D62" i="5"/>
  <c r="E62" i="5"/>
  <c r="G62" i="5"/>
  <c r="H62" i="5"/>
  <c r="C59" i="5"/>
  <c r="D59" i="5"/>
  <c r="E59" i="5"/>
  <c r="G59" i="5"/>
  <c r="H59" i="5"/>
  <c r="I59" i="5"/>
  <c r="C56" i="5"/>
  <c r="D56" i="5"/>
  <c r="E56" i="5"/>
  <c r="G56" i="5"/>
  <c r="H56" i="5"/>
  <c r="C53" i="5"/>
  <c r="D53" i="5"/>
  <c r="E53" i="5"/>
  <c r="G53" i="5"/>
  <c r="H53" i="5"/>
  <c r="I53" i="5"/>
  <c r="C47" i="5"/>
  <c r="D47" i="5"/>
  <c r="E47" i="5"/>
  <c r="G47" i="5"/>
  <c r="H47" i="5"/>
  <c r="I47" i="5"/>
  <c r="C61" i="5"/>
  <c r="D61" i="5"/>
  <c r="E61" i="5"/>
  <c r="G61" i="5"/>
  <c r="H61" i="5"/>
  <c r="C58" i="5"/>
  <c r="D58" i="5"/>
  <c r="E58" i="5"/>
  <c r="G58" i="5"/>
  <c r="H58" i="5"/>
  <c r="I58" i="5"/>
  <c r="C55" i="5"/>
  <c r="D55" i="5"/>
  <c r="E55" i="5"/>
  <c r="G55" i="5"/>
  <c r="H55" i="5"/>
  <c r="C52" i="5"/>
  <c r="D52" i="5"/>
  <c r="E52" i="5"/>
  <c r="G52" i="5"/>
  <c r="H52" i="5"/>
  <c r="I52" i="5"/>
  <c r="C49" i="5"/>
  <c r="D49" i="5"/>
  <c r="E49" i="5"/>
  <c r="G49" i="5"/>
  <c r="H49" i="5"/>
  <c r="I49" i="5"/>
  <c r="C46" i="5"/>
  <c r="D46" i="5"/>
  <c r="E46" i="5"/>
  <c r="G46" i="5"/>
  <c r="H46" i="5"/>
  <c r="I46" i="5"/>
  <c r="C42" i="5"/>
  <c r="D42" i="5"/>
  <c r="E42" i="5"/>
  <c r="G42" i="5"/>
  <c r="H42" i="5"/>
  <c r="I42" i="5"/>
  <c r="C41" i="5"/>
  <c r="D41" i="5"/>
  <c r="E41" i="5"/>
  <c r="G41" i="5"/>
  <c r="H41" i="5"/>
  <c r="I41" i="5"/>
  <c r="C39" i="5"/>
  <c r="D39" i="5"/>
  <c r="E39" i="5"/>
  <c r="G39" i="5"/>
  <c r="H39" i="5"/>
  <c r="I39" i="5"/>
  <c r="C20" i="5"/>
  <c r="D20" i="5"/>
  <c r="E20" i="5"/>
  <c r="H20" i="5"/>
  <c r="I20" i="5"/>
  <c r="C21" i="5"/>
  <c r="D21" i="5"/>
  <c r="E21" i="5"/>
  <c r="H21" i="5"/>
  <c r="I21" i="5"/>
  <c r="C22" i="5"/>
  <c r="D22" i="5"/>
  <c r="E22" i="5"/>
  <c r="H22" i="5"/>
  <c r="I22" i="5"/>
  <c r="C23" i="5"/>
  <c r="D23" i="5"/>
  <c r="E23" i="5"/>
  <c r="H23" i="5"/>
  <c r="I23" i="5"/>
  <c r="C24" i="5"/>
  <c r="E24" i="5"/>
  <c r="H24" i="5"/>
  <c r="C25" i="5"/>
  <c r="D25" i="5"/>
  <c r="E25" i="5"/>
  <c r="H25" i="5"/>
  <c r="C19" i="5"/>
  <c r="D19" i="5"/>
  <c r="E19" i="5"/>
  <c r="H19" i="5"/>
  <c r="I19" i="5"/>
  <c r="C6" i="5"/>
  <c r="D6" i="5"/>
  <c r="E6" i="5"/>
  <c r="G6" i="5"/>
  <c r="H6" i="5"/>
  <c r="I6" i="5"/>
  <c r="C5" i="5"/>
  <c r="D5" i="5"/>
  <c r="E5" i="5"/>
  <c r="G5" i="5"/>
  <c r="H5" i="5"/>
  <c r="I5" i="5"/>
  <c r="C66" i="4"/>
  <c r="D66" i="4"/>
  <c r="E66" i="4"/>
  <c r="G66" i="4"/>
  <c r="H66" i="4"/>
  <c r="C63" i="4"/>
  <c r="D63" i="4"/>
  <c r="E63" i="4"/>
  <c r="G63" i="4"/>
  <c r="I63" i="4"/>
  <c r="C60" i="4"/>
  <c r="D60" i="4"/>
  <c r="E60" i="4"/>
  <c r="G60" i="4"/>
  <c r="H60" i="4"/>
  <c r="C57" i="4"/>
  <c r="D57" i="4"/>
  <c r="E57" i="4"/>
  <c r="G57" i="4"/>
  <c r="H57" i="4"/>
  <c r="I57" i="4"/>
  <c r="C54" i="4"/>
  <c r="D54" i="4"/>
  <c r="E54" i="4"/>
  <c r="G54" i="4"/>
  <c r="H54" i="4"/>
  <c r="I54" i="4"/>
  <c r="C51" i="4"/>
  <c r="D51" i="4"/>
  <c r="E51" i="4"/>
  <c r="G51" i="4"/>
  <c r="H51" i="4"/>
  <c r="I51" i="4"/>
  <c r="C65" i="4"/>
  <c r="D65" i="4"/>
  <c r="E65" i="4"/>
  <c r="G65" i="4"/>
  <c r="H65" i="4"/>
  <c r="C62" i="4"/>
  <c r="D62" i="4"/>
  <c r="E62" i="4"/>
  <c r="G62" i="4"/>
  <c r="H62" i="4"/>
  <c r="I62" i="4"/>
  <c r="C59" i="4"/>
  <c r="D59" i="4"/>
  <c r="E59" i="4"/>
  <c r="G59" i="4"/>
  <c r="H59" i="4"/>
  <c r="C56" i="4"/>
  <c r="D56" i="4"/>
  <c r="E56" i="4"/>
  <c r="G56" i="4"/>
  <c r="H56" i="4"/>
  <c r="I56" i="4"/>
  <c r="C53" i="4"/>
  <c r="D53" i="4"/>
  <c r="E53" i="4"/>
  <c r="G53" i="4"/>
  <c r="H53" i="4"/>
  <c r="I53" i="4"/>
  <c r="I50" i="4"/>
  <c r="C50" i="4"/>
  <c r="D50" i="4"/>
  <c r="E50" i="4"/>
  <c r="G50" i="4"/>
  <c r="H50" i="4"/>
  <c r="C46" i="4"/>
  <c r="D46" i="4"/>
  <c r="E46" i="4"/>
  <c r="G46" i="4"/>
  <c r="H46" i="4"/>
  <c r="I46" i="4"/>
  <c r="I45" i="4"/>
  <c r="C45" i="4"/>
  <c r="D45" i="4"/>
  <c r="E45" i="4"/>
  <c r="G45" i="4"/>
  <c r="H45" i="4"/>
  <c r="D43" i="4"/>
  <c r="E43" i="4"/>
  <c r="H43" i="4"/>
  <c r="I43" i="4"/>
  <c r="D34" i="4"/>
  <c r="D35" i="4"/>
  <c r="D36" i="4"/>
  <c r="D37" i="4"/>
  <c r="D38" i="4"/>
  <c r="D39" i="4"/>
  <c r="D33" i="4"/>
  <c r="C24" i="4"/>
  <c r="D24" i="4"/>
  <c r="E24" i="4"/>
  <c r="H24" i="4"/>
  <c r="I24" i="4"/>
  <c r="C25" i="4"/>
  <c r="D25" i="4"/>
  <c r="E25" i="4"/>
  <c r="H25" i="4"/>
  <c r="I25" i="4"/>
  <c r="C26" i="4"/>
  <c r="D26" i="4"/>
  <c r="E26" i="4"/>
  <c r="H26" i="4"/>
  <c r="I26" i="4"/>
  <c r="C27" i="4"/>
  <c r="D27" i="4"/>
  <c r="E27" i="4"/>
  <c r="H27" i="4"/>
  <c r="I27" i="4"/>
  <c r="C28" i="4"/>
  <c r="C29" i="4"/>
  <c r="D29" i="4"/>
  <c r="H29" i="4"/>
  <c r="C23" i="4"/>
  <c r="D23" i="4"/>
  <c r="E23" i="4"/>
  <c r="H23" i="4"/>
  <c r="I23" i="4"/>
  <c r="D9" i="4"/>
  <c r="E9" i="4"/>
  <c r="H9" i="4"/>
  <c r="I9" i="4"/>
  <c r="D8" i="4"/>
  <c r="E8" i="4"/>
  <c r="H8" i="4"/>
  <c r="I8" i="4"/>
  <c r="D6" i="4"/>
  <c r="E6" i="4"/>
  <c r="H6" i="4"/>
  <c r="I6" i="4"/>
  <c r="D5" i="4"/>
  <c r="E5" i="4"/>
  <c r="H5" i="4"/>
  <c r="I5" i="4"/>
  <c r="B63" i="3"/>
  <c r="B64" i="3"/>
  <c r="B65" i="3"/>
  <c r="B66" i="3"/>
  <c r="B67" i="3"/>
  <c r="B61" i="3"/>
  <c r="B55" i="3"/>
  <c r="B54" i="3"/>
  <c r="B52" i="3"/>
  <c r="B51" i="3"/>
  <c r="B49" i="3"/>
  <c r="B48" i="3"/>
  <c r="B46" i="3"/>
  <c r="B45" i="3"/>
  <c r="B43" i="3"/>
  <c r="B42" i="3"/>
  <c r="B40" i="3"/>
  <c r="B39" i="3"/>
  <c r="C8" i="2"/>
  <c r="D8" i="2"/>
  <c r="E8" i="2"/>
  <c r="G8" i="2"/>
  <c r="H8" i="2"/>
  <c r="I8" i="2"/>
  <c r="H7" i="4" l="1"/>
  <c r="E7" i="4"/>
  <c r="D7" i="4"/>
  <c r="I7" i="4"/>
  <c r="B35" i="3" l="1"/>
  <c r="B34" i="3"/>
  <c r="B32" i="3"/>
  <c r="B22" i="3"/>
  <c r="B23" i="3"/>
  <c r="B24" i="3"/>
  <c r="B25" i="3"/>
  <c r="B26" i="3"/>
  <c r="B27" i="3"/>
  <c r="B21" i="3"/>
  <c r="B6" i="3"/>
  <c r="B7" i="3"/>
  <c r="B5" i="3"/>
  <c r="B67" i="2"/>
  <c r="B68" i="2"/>
  <c r="B69" i="2"/>
  <c r="B70" i="2"/>
  <c r="B71" i="2"/>
  <c r="B65" i="2"/>
  <c r="B59" i="2"/>
  <c r="B58" i="2"/>
  <c r="B56" i="2"/>
  <c r="B55" i="2"/>
  <c r="B53" i="2"/>
  <c r="B52" i="2"/>
  <c r="B50" i="2"/>
  <c r="B49" i="2"/>
  <c r="B47" i="2"/>
  <c r="B46" i="2"/>
  <c r="B44" i="2"/>
  <c r="B43" i="2"/>
  <c r="B39" i="2"/>
  <c r="B38" i="2"/>
  <c r="B36" i="2"/>
  <c r="B26" i="2"/>
  <c r="B27" i="2"/>
  <c r="B28" i="2"/>
  <c r="B29" i="2"/>
  <c r="B30" i="2"/>
  <c r="B31" i="2"/>
  <c r="B25" i="2"/>
  <c r="B6" i="2"/>
  <c r="B7" i="2"/>
  <c r="B9" i="2"/>
  <c r="B10" i="2"/>
  <c r="B5" i="5" l="1"/>
  <c r="B39" i="5"/>
  <c r="B50" i="5"/>
  <c r="B56" i="5"/>
  <c r="B47" i="5"/>
  <c r="B53" i="5"/>
  <c r="B59" i="5"/>
  <c r="B62" i="5"/>
  <c r="B42" i="5"/>
  <c r="B49" i="5"/>
  <c r="B61" i="5"/>
  <c r="B58" i="5"/>
  <c r="B46" i="5"/>
  <c r="B55" i="5"/>
  <c r="B52" i="5"/>
  <c r="B41" i="5"/>
  <c r="B6" i="5"/>
  <c r="B63" i="4"/>
  <c r="B54" i="4"/>
  <c r="B66" i="4"/>
  <c r="B51" i="4"/>
  <c r="B57" i="4"/>
  <c r="B60" i="4"/>
  <c r="B46" i="4"/>
  <c r="B50" i="4"/>
  <c r="B65" i="4"/>
  <c r="B59" i="4"/>
  <c r="B53" i="4"/>
  <c r="B62" i="4"/>
  <c r="B45" i="4"/>
  <c r="B56" i="4"/>
  <c r="B8" i="2"/>
  <c r="E66" i="2"/>
  <c r="I62" i="3" l="1"/>
  <c r="I66" i="2"/>
  <c r="C62" i="3"/>
  <c r="C66" i="2" l="1"/>
  <c r="C5" i="2"/>
  <c r="C43" i="4" l="1"/>
  <c r="C6" i="4"/>
  <c r="C8" i="4"/>
  <c r="C9" i="4"/>
  <c r="C5" i="4"/>
  <c r="C7" i="4"/>
  <c r="D62" i="3"/>
  <c r="E62" i="3"/>
  <c r="G62" i="3"/>
  <c r="D66" i="2"/>
  <c r="G66" i="2"/>
  <c r="H32" i="2"/>
  <c r="G17" i="3"/>
  <c r="G16" i="3"/>
  <c r="G15" i="3"/>
  <c r="G14" i="3"/>
  <c r="G13" i="3"/>
  <c r="G12" i="3"/>
  <c r="G11" i="3"/>
  <c r="B17" i="2" l="1"/>
  <c r="B25" i="4" s="1"/>
  <c r="G25" i="4"/>
  <c r="B19" i="2"/>
  <c r="B27" i="4" s="1"/>
  <c r="G27" i="4"/>
  <c r="B20" i="2"/>
  <c r="B28" i="4" s="1"/>
  <c r="B21" i="2"/>
  <c r="B29" i="4" s="1"/>
  <c r="G29" i="4"/>
  <c r="H38" i="4"/>
  <c r="H33" i="4"/>
  <c r="H35" i="4"/>
  <c r="H37" i="4"/>
  <c r="H34" i="4"/>
  <c r="H39" i="4"/>
  <c r="H36" i="4"/>
  <c r="B18" i="2"/>
  <c r="B26" i="4" s="1"/>
  <c r="G26" i="4"/>
  <c r="B15" i="2"/>
  <c r="B23" i="4" s="1"/>
  <c r="G23" i="4"/>
  <c r="B16" i="2"/>
  <c r="B24" i="4" s="1"/>
  <c r="G24" i="4"/>
  <c r="B17" i="3"/>
  <c r="B25" i="5" s="1"/>
  <c r="G25" i="5"/>
  <c r="B11" i="3"/>
  <c r="B19" i="5" s="1"/>
  <c r="G19" i="5"/>
  <c r="B12" i="3"/>
  <c r="B20" i="5" s="1"/>
  <c r="G20" i="5"/>
  <c r="B13" i="3"/>
  <c r="B21" i="5" s="1"/>
  <c r="G21" i="5"/>
  <c r="B14" i="3"/>
  <c r="B22" i="5" s="1"/>
  <c r="G22" i="5"/>
  <c r="B15" i="3"/>
  <c r="B23" i="5" s="1"/>
  <c r="G23" i="5"/>
  <c r="B16" i="3"/>
  <c r="B24" i="5" s="1"/>
  <c r="G24" i="5"/>
  <c r="B62" i="3"/>
  <c r="B66" i="2"/>
  <c r="G5" i="2"/>
  <c r="G8" i="4" l="1"/>
  <c r="G9" i="4"/>
  <c r="G5" i="4"/>
  <c r="G6" i="4"/>
  <c r="G43" i="4"/>
  <c r="G7" i="4"/>
  <c r="B5" i="2"/>
  <c r="B5" i="4" l="1"/>
  <c r="B43" i="4"/>
  <c r="B8" i="4"/>
  <c r="B9" i="4"/>
  <c r="B6" i="4"/>
  <c r="B7" i="4"/>
  <c r="D28" i="3"/>
  <c r="E28" i="3"/>
  <c r="F28" i="3"/>
  <c r="G28" i="3"/>
  <c r="H28" i="3"/>
  <c r="I28" i="3"/>
  <c r="C28" i="3"/>
  <c r="D18" i="3"/>
  <c r="E18" i="3"/>
  <c r="F18" i="3"/>
  <c r="G18" i="3"/>
  <c r="H18" i="3"/>
  <c r="I18" i="3"/>
  <c r="C18" i="3"/>
  <c r="E22" i="2"/>
  <c r="F22" i="2"/>
  <c r="G22" i="2"/>
  <c r="H22" i="2"/>
  <c r="I22" i="2"/>
  <c r="D22" i="2"/>
  <c r="I32" i="2"/>
  <c r="E32" i="2"/>
  <c r="F32" i="2"/>
  <c r="G32" i="2"/>
  <c r="C32" i="2"/>
  <c r="C22" i="2"/>
  <c r="H18" i="4" l="1"/>
  <c r="H19" i="4"/>
  <c r="H17" i="4"/>
  <c r="H14" i="4"/>
  <c r="H15" i="4"/>
  <c r="H16" i="4"/>
  <c r="H20" i="4"/>
  <c r="H30" i="4"/>
  <c r="G35" i="4"/>
  <c r="G37" i="4"/>
  <c r="G34" i="4"/>
  <c r="G39" i="4"/>
  <c r="G30" i="4"/>
  <c r="G36" i="4"/>
  <c r="G33" i="4"/>
  <c r="G38" i="4"/>
  <c r="F36" i="4"/>
  <c r="F38" i="4"/>
  <c r="F39" i="4"/>
  <c r="F30" i="4"/>
  <c r="F33" i="4"/>
  <c r="F34" i="4"/>
  <c r="F35" i="4"/>
  <c r="F37" i="4"/>
  <c r="I35" i="4"/>
  <c r="I33" i="4"/>
  <c r="I37" i="4"/>
  <c r="I34" i="4"/>
  <c r="I39" i="4"/>
  <c r="I30" i="4"/>
  <c r="I38" i="4"/>
  <c r="I36" i="4"/>
  <c r="C16" i="4"/>
  <c r="C20" i="4"/>
  <c r="C15" i="4"/>
  <c r="C19" i="4"/>
  <c r="C17" i="4"/>
  <c r="C14" i="4"/>
  <c r="C18" i="4"/>
  <c r="D18" i="4"/>
  <c r="D17" i="4"/>
  <c r="D14" i="4"/>
  <c r="D30" i="4"/>
  <c r="D16" i="4"/>
  <c r="D20" i="4"/>
  <c r="D15" i="4"/>
  <c r="D19" i="4"/>
  <c r="F18" i="4"/>
  <c r="F20" i="4"/>
  <c r="F14" i="4"/>
  <c r="F15" i="4"/>
  <c r="F16" i="4"/>
  <c r="F19" i="4"/>
  <c r="F17" i="4"/>
  <c r="E17" i="4"/>
  <c r="E14" i="4"/>
  <c r="E16" i="4"/>
  <c r="E20" i="4"/>
  <c r="E18" i="4"/>
  <c r="E15" i="4"/>
  <c r="E19" i="4"/>
  <c r="I16" i="4"/>
  <c r="I20" i="4"/>
  <c r="I15" i="4"/>
  <c r="I19" i="4"/>
  <c r="I18" i="4"/>
  <c r="I17" i="4"/>
  <c r="I14" i="4"/>
  <c r="C37" i="4"/>
  <c r="C39" i="4"/>
  <c r="C30" i="4"/>
  <c r="C36" i="4"/>
  <c r="C38" i="4"/>
  <c r="C34" i="4"/>
  <c r="C35" i="4"/>
  <c r="C33" i="4"/>
  <c r="G18" i="4"/>
  <c r="G15" i="4"/>
  <c r="G17" i="4"/>
  <c r="G19" i="4"/>
  <c r="G20" i="4"/>
  <c r="G14" i="4"/>
  <c r="G16" i="4"/>
  <c r="C34" i="5"/>
  <c r="C32" i="5"/>
  <c r="C29" i="5"/>
  <c r="C30" i="5"/>
  <c r="C26" i="5"/>
  <c r="C31" i="5"/>
  <c r="C35" i="5"/>
  <c r="C33" i="5"/>
  <c r="E11" i="5"/>
  <c r="E15" i="5"/>
  <c r="E14" i="5"/>
  <c r="E13" i="5"/>
  <c r="E10" i="5"/>
  <c r="E12" i="5"/>
  <c r="E16" i="5"/>
  <c r="C14" i="5"/>
  <c r="C13" i="5"/>
  <c r="C10" i="5"/>
  <c r="C12" i="5"/>
  <c r="C16" i="5"/>
  <c r="C11" i="5"/>
  <c r="C15" i="5"/>
  <c r="G30" i="5"/>
  <c r="G34" i="5"/>
  <c r="G33" i="5"/>
  <c r="G32" i="5"/>
  <c r="G29" i="5"/>
  <c r="G26" i="5"/>
  <c r="G31" i="5"/>
  <c r="G35" i="5"/>
  <c r="F32" i="5"/>
  <c r="F33" i="5"/>
  <c r="F34" i="5"/>
  <c r="F29" i="5"/>
  <c r="F35" i="5"/>
  <c r="F26" i="5"/>
  <c r="F30" i="5"/>
  <c r="F31" i="5"/>
  <c r="D33" i="5"/>
  <c r="D32" i="5"/>
  <c r="D29" i="5"/>
  <c r="D26" i="5"/>
  <c r="D31" i="5"/>
  <c r="D35" i="5"/>
  <c r="D30" i="5"/>
  <c r="D34" i="5"/>
  <c r="D14" i="5"/>
  <c r="D15" i="5"/>
  <c r="D12" i="5"/>
  <c r="D13" i="5"/>
  <c r="D10" i="5"/>
  <c r="D16" i="5"/>
  <c r="D11" i="5"/>
  <c r="I31" i="5"/>
  <c r="I35" i="5"/>
  <c r="I26" i="5"/>
  <c r="I30" i="5"/>
  <c r="I34" i="5"/>
  <c r="I33" i="5"/>
  <c r="I32" i="5"/>
  <c r="I29" i="5"/>
  <c r="I12" i="5"/>
  <c r="I16" i="5"/>
  <c r="I14" i="5"/>
  <c r="I11" i="5"/>
  <c r="I15" i="5"/>
  <c r="I13" i="5"/>
  <c r="I10" i="5"/>
  <c r="H30" i="5"/>
  <c r="H34" i="5"/>
  <c r="H29" i="5"/>
  <c r="H32" i="5"/>
  <c r="H35" i="5"/>
  <c r="H33" i="5"/>
  <c r="H26" i="5"/>
  <c r="H31" i="5"/>
  <c r="H12" i="5"/>
  <c r="H16" i="5"/>
  <c r="H11" i="5"/>
  <c r="H15" i="5"/>
  <c r="H14" i="5"/>
  <c r="H13" i="5"/>
  <c r="H10" i="5"/>
  <c r="G12" i="5"/>
  <c r="G15" i="5"/>
  <c r="G13" i="5"/>
  <c r="G10" i="5"/>
  <c r="G14" i="5"/>
  <c r="G16" i="5"/>
  <c r="G11" i="5"/>
  <c r="F14" i="5"/>
  <c r="F15" i="5"/>
  <c r="F16" i="5"/>
  <c r="F11" i="5"/>
  <c r="F10" i="5"/>
  <c r="F12" i="5"/>
  <c r="F13" i="5"/>
  <c r="E33" i="5"/>
  <c r="E32" i="5"/>
  <c r="E29" i="5"/>
  <c r="E31" i="5"/>
  <c r="E26" i="5"/>
  <c r="E35" i="5"/>
  <c r="E30" i="5"/>
  <c r="E34" i="5"/>
  <c r="E38" i="4"/>
  <c r="E37" i="4"/>
  <c r="E30" i="4"/>
  <c r="E33" i="4"/>
  <c r="E35" i="4"/>
  <c r="E34" i="4"/>
  <c r="E36" i="4"/>
  <c r="E39" i="4"/>
  <c r="B18" i="3"/>
  <c r="B28" i="3"/>
  <c r="B32" i="2"/>
  <c r="B22" i="2"/>
  <c r="B34" i="5" l="1"/>
  <c r="B30" i="5"/>
  <c r="B35" i="5"/>
  <c r="B32" i="5"/>
  <c r="B33" i="5"/>
  <c r="B29" i="5"/>
  <c r="B31" i="5"/>
  <c r="B26" i="5"/>
  <c r="B10" i="5"/>
  <c r="B11" i="5"/>
  <c r="B16" i="5"/>
  <c r="B12" i="5"/>
  <c r="B14" i="5"/>
  <c r="B13" i="5"/>
  <c r="B15" i="5"/>
  <c r="B38" i="4"/>
  <c r="B35" i="4"/>
  <c r="B39" i="4"/>
  <c r="B37" i="4"/>
  <c r="B36" i="4"/>
  <c r="B34" i="4"/>
  <c r="B33" i="4"/>
  <c r="B30" i="4"/>
  <c r="B14" i="4"/>
  <c r="B19" i="4"/>
  <c r="B17" i="4"/>
  <c r="B15" i="4"/>
  <c r="B20" i="4"/>
  <c r="B18" i="4"/>
  <c r="B16" i="4"/>
</calcChain>
</file>

<file path=xl/sharedStrings.xml><?xml version="1.0" encoding="utf-8"?>
<sst xmlns="http://schemas.openxmlformats.org/spreadsheetml/2006/main" count="423" uniqueCount="102">
  <si>
    <t>VZP</t>
  </si>
  <si>
    <t>ČPZP</t>
  </si>
  <si>
    <t>OZP</t>
  </si>
  <si>
    <t>ZPŠ</t>
  </si>
  <si>
    <t>ZPMV</t>
  </si>
  <si>
    <t>RBP</t>
  </si>
  <si>
    <t>VoZP</t>
  </si>
  <si>
    <t>*Výkon 01021, 01022, 02021, 02022, 02031 nebo 02032.</t>
  </si>
  <si>
    <t>1A - cizinec - žadatel o mezinárodní ochranu</t>
  </si>
  <si>
    <t>1C - cizinec s trvalým pobytem v ČR</t>
  </si>
  <si>
    <t>1F - nezaopatřený rodinný příslušník pojištěnce dle Nařízení</t>
  </si>
  <si>
    <t>1O - občan ČR s trvalým pobytem</t>
  </si>
  <si>
    <t>1S - zaměstnaný cizinec ze státu MS</t>
  </si>
  <si>
    <t>1Z - zaměstnaný cizinec ze země mimo EU</t>
  </si>
  <si>
    <t>1E - osoba ze země EU pojištěná v ČR dle Nařízení</t>
  </si>
  <si>
    <t>Celkem</t>
  </si>
  <si>
    <t>Péče zajištěna v dojezdové vzdálenosti</t>
  </si>
  <si>
    <t>Péče zajištěna mimo dojezdovou vzdálenost</t>
  </si>
  <si>
    <t>V jednání</t>
  </si>
  <si>
    <t>Péče dosud nezajištěna</t>
  </si>
  <si>
    <t>Počet pojištěnců bez registrace u PLDD nebo VPL*</t>
  </si>
  <si>
    <t>*VPL může pojištěnce registrovat od 14 let.</t>
  </si>
  <si>
    <t>Počet pojištěnců s registrací u VPL</t>
  </si>
  <si>
    <t>Počet pojištěnců bez registrace u VPL</t>
  </si>
  <si>
    <t>Počet pojištěnců s preventivní prohlídkou* celkem</t>
  </si>
  <si>
    <t>*Výkon 01021 nebo 01022.</t>
  </si>
  <si>
    <t>Z toho počet pojištěnců s kódem pojištění 1O</t>
  </si>
  <si>
    <t>Počet pojištěnců s preventivní prohlídkou* bez registrace</t>
  </si>
  <si>
    <t>Z toho počet pojištěnců s kódem pojištění O1</t>
  </si>
  <si>
    <t>K 31. 12. 2024:</t>
  </si>
  <si>
    <t>Za roky 2023 a 2024:</t>
  </si>
  <si>
    <t>Za rok 2024:</t>
  </si>
  <si>
    <t>Počet pojištěnců bez registrace čerpajících nepravidelnou péči* v odb. 001 nebo 002</t>
  </si>
  <si>
    <t>Počet pojištěnců bez registrace čerpajících péči v odb. 003</t>
  </si>
  <si>
    <t>Počet pojištěnců bez registrace čerpajících nepravidelnou péči* v odb. 001 nebo 002 a zároveň péči v odb. 003</t>
  </si>
  <si>
    <t>*Nepravidelnou péčí se rozumí aspoň jeden výkon vykázáný na dokladu 05 (Vyúčtování výkonů nepravidelné péče) s dokladovou odb. 001 nebo 002, včetně výkonů preventivních prohlídek (01021, 01022, 02021, 02022, 02031 nebo 02032).</t>
  </si>
  <si>
    <t>*Nepravidelnou péčí se rozumí aspoň jeden výkon vykázáný na dokladu 05 (Vyúčtování výkonů nepravidelné péče) s dokladovou odb. 001 nebo 002, včetně výkonů preventivních prohlídek (01021 nebo 01022).</t>
  </si>
  <si>
    <t>Počet pojištěnců starších 14 let bez registrace u PLDD nebo VPL*</t>
  </si>
  <si>
    <t>Počet pojištěnců s registrací u PLDD</t>
  </si>
  <si>
    <t>Počet pojištěnců s registrací u VPL*</t>
  </si>
  <si>
    <t>Zajištění péče PLDD a VPL - pojištěnci do 18 let (včetně)</t>
  </si>
  <si>
    <t>Zajištění péče VPL - pojištěnci od 19 let (včetně)</t>
  </si>
  <si>
    <t>Registrace pojištěnců do 18 let (včetně):</t>
  </si>
  <si>
    <t>Preventivní prohlídky u pojištěnců do 18 let (včetně):</t>
  </si>
  <si>
    <t>Péče o pojištěnce do 18 let (včetně) bez registrace:</t>
  </si>
  <si>
    <t>Registrace pojištěnců od 19 let (včetně):</t>
  </si>
  <si>
    <t>Preventivní prohlídky u pojištěnců od 19 let (včetně):</t>
  </si>
  <si>
    <t>Péče o pojištěnce od 19 let (včetně) bez registrace:</t>
  </si>
  <si>
    <t>Počet pojištěnců bez registrace a zároveň bez jakéhokoliv výkonu v odb. 001 nebo 002</t>
  </si>
  <si>
    <t>Počet pojištěnců bez registrace a zároveň bez jakéhokoliv výkonu v odb. 001 nebo 002 ale s alespoň 1 jakýmkoliv výkonem v jakékoliv jiné odbornosti</t>
  </si>
  <si>
    <t>Počet pojištěnců bez registrace, bez jakéhokoliv výkonu v odb. 001 nebo 002 a zároveň bez jakéhokoliv výkonu v jakékoliv jiné odbornosti</t>
  </si>
  <si>
    <t>Neplatné žádosti (zrušeno - neoprávněný požadavek)</t>
  </si>
  <si>
    <t>Počet podaných žádostí celkem (včetně neplatných)</t>
  </si>
  <si>
    <t>Počet podaných žádostí celkem (bez neplatných)</t>
  </si>
  <si>
    <t>Specifikace pojištěnců do 18 let (včetně) dle kódů pojištění:</t>
  </si>
  <si>
    <t>Celkový počet pojištěnců do 18 let (včetně) (s registrací i bez):</t>
  </si>
  <si>
    <t>Celkový počet pojištěnců (s registrací i bez)</t>
  </si>
  <si>
    <t>Specifikace pojištěnců od 19 let (včetně) dle kódů pojištění:</t>
  </si>
  <si>
    <t>Celkový počet pojištěnců od 19 let (včetně) (s registrací i bez):</t>
  </si>
  <si>
    <t>Všechny ZP</t>
  </si>
  <si>
    <t>Počet pojištěnců s registrací u PLDD nebo VPL*</t>
  </si>
  <si>
    <t>Podíl pojištěnců s registrací u PLDD</t>
  </si>
  <si>
    <t>Podíl pojištěnců s registrací u VPL*</t>
  </si>
  <si>
    <t>Podíl pojištěnců s registrací u PLDD nebo VPL</t>
  </si>
  <si>
    <t>Podíl pojištěnců bez registrace u PLDD nebo VPL*</t>
  </si>
  <si>
    <t>Podíl pojištěnců starších 14 let bez registrace u PLDD nebo VPL*</t>
  </si>
  <si>
    <t>Podíl všech pojištěnců ve skupině na celku (velikost skupiny):</t>
  </si>
  <si>
    <t>Podíl pojištěnců bez registrace na všech pojištěncích ve skupině:</t>
  </si>
  <si>
    <t>Podíl pojištěnců bez registrace ve skupině na všech pojištěncích bez registrace:</t>
  </si>
  <si>
    <t>Podíl všech pojištěnců s preventivní prohlídkou* na celkovém počtu pojištěnců</t>
  </si>
  <si>
    <t>Podíl pojištěnců s preventivní prohlídkou* bez registrace na celkovém počtu pojištěnců bez registrace</t>
  </si>
  <si>
    <t>Podíl pojištěnců 1O s preventivní prohlídkou* bez registrace na celkovém počtu pojištěnců 1O bez registrace</t>
  </si>
  <si>
    <t>Podíl pojištěnců bez registrace čerpajících nepravidelnou péči* v odb. 001 nebo 002 na celkovém počtu pojištěnců bez registrace</t>
  </si>
  <si>
    <t>Podíl pojištěnců 1O bez registrace čerpajících nepravidelnou péči* v odb. 001 nebo 002 na celkovém počtu pojištěnců 1O bez registrace</t>
  </si>
  <si>
    <t>Podíl pojištěnců bez registrace čerpajících péči v odb. 003 na celkovém počtu pojištěnců bez registrace</t>
  </si>
  <si>
    <t>Podíl pojištěnců 1O bez registrace čerpajících péči v odb. 003 na celkovém počtu pojištěnců 1O bez registrace</t>
  </si>
  <si>
    <t>Podíl pojištěnců bez registrace čerpajících nepravidelnou péči* v odb. 001 nebo 002 a zároveň péči v odb. 003 na celkovém počtu pojištěnců bez registrace</t>
  </si>
  <si>
    <t>Podíl pojištěnců 1O bez registrace čerpajících nepravidelnou péči* v odb. 001 nebo 002 a zároveň péči v odb. 003 na celkovém počtu pojištěnců 1O bez registrace</t>
  </si>
  <si>
    <t>Podíl pojištěnců bez registrace a bez jakéhokoliv výkonu v odb. 001 nebo 002 na celkovém počtu pojištěnců bez registrace</t>
  </si>
  <si>
    <t>Podíl pojištěnců 1O bez registrace a bez jakéhokoliv výkonu v odb. 001 nebo 002 na celkovém počtu pojištěnců 1O bez registrace</t>
  </si>
  <si>
    <t>Podíl pojištěnců bez registrace a bez jakéhokoliv výkonu v odb. 001 nebo 002 ale s alespoň 1 jakýmkoliv výkonem v jakékoliv jiné odbornosti na celkovém počtu pojištěnců bez registrace</t>
  </si>
  <si>
    <t>Podíl pojištěnců 1O bez registrace a bez jakéhokoliv výkonu v odb. 001 nebo 002 ale s alespoň 1 jakýmkoliv výkonem v jakékoliv jiné odbornosti na celkovém počtu pojištěnců 1O bez registrace</t>
  </si>
  <si>
    <t>Podíl pojištěnců bez registrace, bez jakéhokoliv výkonu v odb. 001 nebo 002 a bez jakéhokoliv výkonu v jakékoliv jiné odbornosti na celkovém počtu pojištěnců bez registrace</t>
  </si>
  <si>
    <t>Podíl pojištěnců 1O bez registrace, bez jakéhokoliv výkonu v odb. 001 nebo 002 a bez jakéhokoliv výkonu v jakékoliv jiné odbornosti na celkovém počtu pojištěnců 1O bez registrace</t>
  </si>
  <si>
    <t>Podíl pojištěnců s registrací u VPL</t>
  </si>
  <si>
    <t>Podíl pojištěnců bez registrace u VPL</t>
  </si>
  <si>
    <t>Celkem (všechny skupiny)</t>
  </si>
  <si>
    <t>Žádosti pojištěnců o zajištění péče PLDD v roce 2024:</t>
  </si>
  <si>
    <t>Žádosti pojištěnců o zajištění péče VPL v roce 2024:</t>
  </si>
  <si>
    <t>Počet pojištěnců do 18 let (včetně) bez registrace:</t>
  </si>
  <si>
    <t>Počet pojištěnců od 19 let (včetně) bez registrace:</t>
  </si>
  <si>
    <t>161,82%**</t>
  </si>
  <si>
    <t>33,87%**</t>
  </si>
  <si>
    <t>** Dílčí nepřesnost dána jinou metodou zpracování dat na straně zdravotní pojišťovny.</t>
  </si>
  <si>
    <t>157,66%**</t>
  </si>
  <si>
    <t>163,64%**</t>
  </si>
  <si>
    <t>117,60%**</t>
  </si>
  <si>
    <t>24,14%**</t>
  </si>
  <si>
    <t>126,64%**</t>
  </si>
  <si>
    <t>23,81%**</t>
  </si>
  <si>
    <t>250,00%**</t>
  </si>
  <si>
    <t>123,77%**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</si>
</sst>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Fill="1"/>
    <xf numFmtId="0" fontId="6" fillId="0" borderId="0" xfId="0" applyFont="1"/>
    <xf numFmtId="164" fontId="0" fillId="0" borderId="0" xfId="1" applyNumberFormat="1" applyFont="1" applyFill="1" applyAlignment="1">
      <alignment horizontal="center" vertical="center"/>
    </xf>
    <xf numFmtId="0" fontId="6" fillId="0" borderId="0" xfId="0" applyFont="1"/>
    <xf numFmtId="0" fontId="1" fillId="0" borderId="0" xfId="4" applyFill="1" applyAlignment="1">
      <alignment wrapText="1"/>
    </xf>
    <xf numFmtId="164" fontId="0" fillId="0" borderId="0" xfId="1" applyNumberFormat="1" applyFont="1" applyFill="1" applyAlignment="1">
      <alignment vertical="center"/>
    </xf>
    <xf numFmtId="164" fontId="0" fillId="0" borderId="0" xfId="1" applyNumberFormat="1" applyFont="1" applyFill="1" applyAlignment="1">
      <alignment horizontal="center" vertical="center" wrapText="1"/>
    </xf>
    <xf numFmtId="0" fontId="1" fillId="0" borderId="0" xfId="4" applyFill="1"/>
    <xf numFmtId="164" fontId="0" fillId="0" borderId="0" xfId="0" applyNumberFormat="1" applyFill="1"/>
    <xf numFmtId="0" fontId="1" fillId="5" borderId="0" xfId="6" applyBorder="1"/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Border="1"/>
    <xf numFmtId="164" fontId="0" fillId="0" borderId="0" xfId="1" applyNumberFormat="1" applyFont="1" applyFill="1" applyBorder="1" applyAlignment="1">
      <alignment horizontal="right"/>
    </xf>
    <xf numFmtId="164" fontId="0" fillId="0" borderId="0" xfId="1" applyNumberFormat="1" applyFont="1" applyFill="1" applyBorder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0" fontId="5" fillId="2" borderId="1" xfId="3" applyBorder="1"/>
    <xf numFmtId="164" fontId="5" fillId="2" borderId="2" xfId="3" applyNumberFormat="1" applyBorder="1"/>
    <xf numFmtId="164" fontId="5" fillId="2" borderId="3" xfId="3" applyNumberFormat="1" applyBorder="1"/>
    <xf numFmtId="0" fontId="4" fillId="5" borderId="4" xfId="6" applyFont="1" applyBorder="1"/>
    <xf numFmtId="0" fontId="1" fillId="5" borderId="5" xfId="6" applyBorder="1"/>
    <xf numFmtId="0" fontId="1" fillId="3" borderId="4" xfId="4" applyBorder="1" applyAlignment="1">
      <alignment wrapText="1"/>
    </xf>
    <xf numFmtId="164" fontId="0" fillId="0" borderId="5" xfId="1" applyNumberFormat="1" applyFont="1" applyBorder="1"/>
    <xf numFmtId="0" fontId="1" fillId="0" borderId="4" xfId="4" applyFill="1" applyBorder="1" applyAlignment="1">
      <alignment wrapText="1"/>
    </xf>
    <xf numFmtId="164" fontId="0" fillId="0" borderId="5" xfId="1" applyNumberFormat="1" applyFont="1" applyFill="1" applyBorder="1"/>
    <xf numFmtId="0" fontId="0" fillId="0" borderId="4" xfId="0" applyBorder="1" applyAlignment="1">
      <alignment wrapText="1"/>
    </xf>
    <xf numFmtId="0" fontId="4" fillId="5" borderId="4" xfId="6" applyFont="1" applyBorder="1" applyAlignment="1">
      <alignment wrapText="1"/>
    </xf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Fill="1" applyBorder="1" applyAlignment="1">
      <alignment vertical="center"/>
    </xf>
    <xf numFmtId="0" fontId="5" fillId="2" borderId="2" xfId="3" applyBorder="1"/>
    <xf numFmtId="0" fontId="5" fillId="2" borderId="3" xfId="3" applyBorder="1"/>
    <xf numFmtId="0" fontId="1" fillId="3" borderId="4" xfId="4" applyBorder="1"/>
    <xf numFmtId="0" fontId="3" fillId="0" borderId="4" xfId="2" applyBorder="1"/>
    <xf numFmtId="1" fontId="3" fillId="0" borderId="0" xfId="2" applyNumberFormat="1" applyBorder="1"/>
    <xf numFmtId="1" fontId="3" fillId="0" borderId="5" xfId="2" applyNumberFormat="1" applyBorder="1"/>
    <xf numFmtId="0" fontId="6" fillId="0" borderId="4" xfId="0" applyFont="1" applyBorder="1"/>
    <xf numFmtId="0" fontId="0" fillId="0" borderId="0" xfId="0" applyBorder="1"/>
    <xf numFmtId="0" fontId="0" fillId="0" borderId="5" xfId="0" applyBorder="1"/>
    <xf numFmtId="0" fontId="1" fillId="4" borderId="4" xfId="5" applyBorder="1"/>
    <xf numFmtId="0" fontId="0" fillId="0" borderId="4" xfId="0" applyBorder="1"/>
    <xf numFmtId="0" fontId="5" fillId="2" borderId="1" xfId="3" applyBorder="1" applyAlignment="1">
      <alignment wrapText="1"/>
    </xf>
    <xf numFmtId="164" fontId="0" fillId="0" borderId="5" xfId="1" applyNumberFormat="1" applyFont="1" applyBorder="1" applyAlignment="1">
      <alignment horizontal="center" vertical="center"/>
    </xf>
    <xf numFmtId="0" fontId="1" fillId="3" borderId="0" xfId="4" applyBorder="1" applyAlignment="1">
      <alignment wrapText="1"/>
    </xf>
    <xf numFmtId="164" fontId="7" fillId="0" borderId="0" xfId="1" applyNumberFormat="1" applyFont="1" applyBorder="1" applyAlignment="1">
      <alignment horizontal="center" vertical="center"/>
    </xf>
    <xf numFmtId="164" fontId="1" fillId="0" borderId="0" xfId="4" applyNumberFormat="1" applyFill="1" applyBorder="1" applyAlignment="1">
      <alignment wrapText="1"/>
    </xf>
    <xf numFmtId="164" fontId="7" fillId="0" borderId="0" xfId="1" applyNumberFormat="1" applyFont="1" applyBorder="1" applyAlignment="1">
      <alignment vertical="center"/>
    </xf>
    <xf numFmtId="0" fontId="1" fillId="4" borderId="0" xfId="5" applyBorder="1" applyAlignment="1">
      <alignment horizontal="center"/>
    </xf>
    <xf numFmtId="0" fontId="1" fillId="5" borderId="0" xfId="6" applyBorder="1" applyAlignment="1">
      <alignment horizontal="center"/>
    </xf>
    <xf numFmtId="0" fontId="1" fillId="5" borderId="5" xfId="6" applyBorder="1" applyAlignment="1">
      <alignment horizontal="center"/>
    </xf>
    <xf numFmtId="0" fontId="1" fillId="4" borderId="5" xfId="5" applyBorder="1" applyAlignment="1">
      <alignment horizontal="center"/>
    </xf>
    <xf numFmtId="0" fontId="1" fillId="5" borderId="0" xfId="6" applyBorder="1" applyAlignment="1">
      <alignment horizontal="center" vertical="center"/>
    </xf>
    <xf numFmtId="0" fontId="1" fillId="5" borderId="5" xfId="6" applyBorder="1" applyAlignment="1">
      <alignment horizontal="center" vertical="center"/>
    </xf>
    <xf numFmtId="0" fontId="1" fillId="4" borderId="0" xfId="5" applyBorder="1" applyAlignment="1">
      <alignment horizontal="center" vertical="center"/>
    </xf>
    <xf numFmtId="0" fontId="1" fillId="4" borderId="5" xfId="5" applyBorder="1" applyAlignment="1">
      <alignment horizontal="center" vertical="center"/>
    </xf>
    <xf numFmtId="164" fontId="0" fillId="0" borderId="0" xfId="0" applyNumberFormat="1"/>
    <xf numFmtId="164" fontId="3" fillId="0" borderId="0" xfId="2" applyNumberFormat="1"/>
    <xf numFmtId="0" fontId="3" fillId="0" borderId="0" xfId="2" applyFill="1" applyBorder="1" applyAlignment="1">
      <alignment horizontal="left"/>
    </xf>
    <xf numFmtId="0" fontId="8" fillId="0" borderId="0" xfId="0" applyFont="1" applyBorder="1" applyAlignment="1">
      <alignment horizontal="right" vertical="center" wrapText="1"/>
    </xf>
    <xf numFmtId="164" fontId="0" fillId="0" borderId="0" xfId="1" applyNumberFormat="1" applyFont="1"/>
    <xf numFmtId="0" fontId="4" fillId="5" borderId="0" xfId="6" applyFont="1" applyBorder="1"/>
    <xf numFmtId="0" fontId="3" fillId="0" borderId="0" xfId="2" applyBorder="1"/>
    <xf numFmtId="0" fontId="6" fillId="0" borderId="0" xfId="0" applyFont="1" applyBorder="1"/>
    <xf numFmtId="0" fontId="1" fillId="0" borderId="0" xfId="4" applyFill="1" applyBorder="1" applyAlignment="1">
      <alignment wrapText="1"/>
    </xf>
    <xf numFmtId="0" fontId="0" fillId="0" borderId="0" xfId="0" applyBorder="1" applyAlignment="1">
      <alignment wrapText="1"/>
    </xf>
    <xf numFmtId="0" fontId="5" fillId="2" borderId="2" xfId="3" applyBorder="1" applyAlignment="1">
      <alignment wrapText="1"/>
    </xf>
    <xf numFmtId="0" fontId="0" fillId="5" borderId="0" xfId="6" applyFont="1" applyBorder="1" applyAlignment="1">
      <alignment horizontal="center"/>
    </xf>
    <xf numFmtId="0" fontId="1" fillId="5" borderId="0" xfId="6" applyFont="1" applyBorder="1" applyAlignment="1">
      <alignment horizontal="center"/>
    </xf>
    <xf numFmtId="0" fontId="1" fillId="5" borderId="0" xfId="6" applyFont="1" applyBorder="1" applyAlignment="1">
      <alignment horizontal="center" vertical="center" wrapText="1"/>
    </xf>
    <xf numFmtId="164" fontId="0" fillId="0" borderId="5" xfId="1" applyNumberFormat="1" applyFont="1" applyFill="1" applyBorder="1" applyAlignment="1">
      <alignment horizontal="center" vertical="center" wrapText="1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5" xfId="0" applyNumberFormat="1" applyFont="1" applyBorder="1"/>
    <xf numFmtId="164" fontId="1" fillId="3" borderId="0" xfId="4" applyNumberFormat="1" applyBorder="1"/>
    <xf numFmtId="164" fontId="1" fillId="3" borderId="0" xfId="4" applyNumberFormat="1" applyBorder="1" applyAlignment="1">
      <alignment wrapText="1"/>
    </xf>
    <xf numFmtId="164" fontId="1" fillId="3" borderId="0" xfId="4" applyNumberFormat="1" applyBorder="1" applyAlignment="1">
      <alignment vertical="center" wrapText="1"/>
    </xf>
    <xf numFmtId="0" fontId="1" fillId="0" borderId="0" xfId="4" applyFill="1" applyBorder="1" applyAlignment="1">
      <alignment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164" fontId="0" fillId="6" borderId="0" xfId="1" applyNumberFormat="1" applyFont="1" applyFill="1" applyBorder="1"/>
    <xf numFmtId="164" fontId="0" fillId="6" borderId="5" xfId="1" applyNumberFormat="1" applyFont="1" applyFill="1" applyBorder="1"/>
    <xf numFmtId="164" fontId="7" fillId="0" borderId="5" xfId="1" applyNumberFormat="1" applyFont="1" applyFill="1" applyBorder="1" applyAlignment="1">
      <alignment vertical="center"/>
    </xf>
    <xf numFmtId="164" fontId="1" fillId="0" borderId="0" xfId="4" applyNumberFormat="1" applyFill="1" applyBorder="1"/>
    <xf numFmtId="164" fontId="1" fillId="0" borderId="5" xfId="4" applyNumberFormat="1" applyFill="1" applyBorder="1"/>
    <xf numFmtId="0" fontId="1" fillId="3" borderId="4" xfId="4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0" xfId="4" applyBorder="1" applyAlignment="1">
      <alignment vertical="center" wrapText="1"/>
    </xf>
    <xf numFmtId="0" fontId="1" fillId="0" borderId="4" xfId="4" applyFill="1" applyBorder="1" applyAlignment="1">
      <alignment vertical="center" wrapText="1"/>
    </xf>
    <xf numFmtId="10" fontId="0" fillId="6" borderId="0" xfId="8" applyNumberFormat="1" applyFont="1" applyFill="1" applyBorder="1"/>
    <xf numFmtId="10" fontId="0" fillId="0" borderId="0" xfId="8" applyNumberFormat="1" applyFont="1" applyFill="1" applyBorder="1"/>
    <xf numFmtId="10" fontId="0" fillId="0" borderId="5" xfId="8" applyNumberFormat="1" applyFont="1" applyFill="1" applyBorder="1"/>
    <xf numFmtId="0" fontId="3" fillId="7" borderId="4" xfId="2" applyFill="1" applyBorder="1"/>
    <xf numFmtId="0" fontId="3" fillId="7" borderId="0" xfId="2" applyFill="1" applyBorder="1"/>
    <xf numFmtId="1" fontId="3" fillId="7" borderId="0" xfId="2" applyNumberFormat="1" applyFill="1" applyBorder="1"/>
    <xf numFmtId="1" fontId="3" fillId="7" borderId="5" xfId="2" applyNumberFormat="1" applyFill="1" applyBorder="1"/>
    <xf numFmtId="0" fontId="1" fillId="8" borderId="4" xfId="4" applyFill="1" applyBorder="1"/>
    <xf numFmtId="0" fontId="1" fillId="6" borderId="4" xfId="4" applyFill="1" applyBorder="1"/>
    <xf numFmtId="0" fontId="1" fillId="8" borderId="4" xfId="5" applyFill="1" applyBorder="1" applyAlignment="1">
      <alignment vertical="center" wrapText="1"/>
    </xf>
    <xf numFmtId="10" fontId="1" fillId="6" borderId="0" xfId="8" applyNumberFormat="1" applyFill="1" applyBorder="1"/>
    <xf numFmtId="10" fontId="1" fillId="0" borderId="0" xfId="8" applyNumberFormat="1" applyFill="1" applyBorder="1"/>
    <xf numFmtId="0" fontId="1" fillId="8" borderId="4" xfId="4" applyFill="1" applyBorder="1" applyAlignment="1">
      <alignment wrapText="1"/>
    </xf>
    <xf numFmtId="10" fontId="1" fillId="0" borderId="5" xfId="8" applyNumberFormat="1" applyFill="1" applyBorder="1"/>
    <xf numFmtId="10" fontId="1" fillId="3" borderId="0" xfId="8" applyNumberFormat="1" applyFill="1" applyBorder="1" applyAlignment="1">
      <alignment vertical="center" wrapText="1"/>
    </xf>
    <xf numFmtId="10" fontId="1" fillId="0" borderId="0" xfId="8" applyNumberFormat="1" applyFill="1" applyBorder="1" applyAlignment="1">
      <alignment vertical="center" wrapText="1"/>
    </xf>
    <xf numFmtId="10" fontId="1" fillId="0" borderId="5" xfId="8" applyNumberFormat="1" applyFill="1" applyBorder="1" applyAlignment="1">
      <alignment vertical="center" wrapText="1"/>
    </xf>
    <xf numFmtId="0" fontId="0" fillId="7" borderId="4" xfId="0" applyFill="1" applyBorder="1" applyAlignment="1">
      <alignment wrapText="1"/>
    </xf>
    <xf numFmtId="0" fontId="0" fillId="7" borderId="0" xfId="0" applyFill="1" applyAlignment="1">
      <alignment wrapText="1"/>
    </xf>
    <xf numFmtId="164" fontId="0" fillId="7" borderId="0" xfId="1" applyNumberFormat="1" applyFont="1" applyFill="1" applyBorder="1"/>
    <xf numFmtId="164" fontId="0" fillId="7" borderId="5" xfId="1" applyNumberFormat="1" applyFont="1" applyFill="1" applyBorder="1"/>
    <xf numFmtId="0" fontId="4" fillId="5" borderId="4" xfId="6" applyFont="1" applyBorder="1" applyAlignment="1">
      <alignment vertical="center" wrapText="1"/>
    </xf>
    <xf numFmtId="0" fontId="1" fillId="7" borderId="0" xfId="4" applyFill="1" applyAlignment="1">
      <alignment wrapText="1"/>
    </xf>
    <xf numFmtId="164" fontId="0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 wrapText="1"/>
    </xf>
    <xf numFmtId="10" fontId="7" fillId="6" borderId="0" xfId="8" applyNumberFormat="1" applyFont="1" applyFill="1" applyBorder="1"/>
    <xf numFmtId="10" fontId="7" fillId="0" borderId="0" xfId="8" applyNumberFormat="1" applyFont="1" applyFill="1" applyBorder="1"/>
    <xf numFmtId="10" fontId="7" fillId="0" borderId="5" xfId="8" applyNumberFormat="1" applyFont="1" applyFill="1" applyBorder="1"/>
    <xf numFmtId="0" fontId="1" fillId="0" borderId="4" xfId="4" applyFill="1" applyBorder="1" applyAlignment="1"/>
    <xf numFmtId="0" fontId="1" fillId="0" borderId="0" xfId="4" applyFill="1" applyBorder="1" applyAlignment="1"/>
    <xf numFmtId="0" fontId="1" fillId="0" borderId="5" xfId="4" applyFill="1" applyBorder="1" applyAlignment="1"/>
    <xf numFmtId="10" fontId="7" fillId="0" borderId="0" xfId="8" applyNumberFormat="1" applyFont="1" applyFill="1" applyBorder="1" applyAlignment="1">
      <alignment vertical="center" wrapText="1"/>
    </xf>
    <xf numFmtId="10" fontId="7" fillId="0" borderId="5" xfId="8" applyNumberFormat="1" applyFont="1" applyFill="1" applyBorder="1" applyAlignment="1">
      <alignment vertical="center" wrapText="1"/>
    </xf>
    <xf numFmtId="0" fontId="7" fillId="0" borderId="0" xfId="4" applyFont="1" applyFill="1" applyBorder="1" applyAlignment="1">
      <alignment wrapText="1"/>
    </xf>
    <xf numFmtId="0" fontId="7" fillId="0" borderId="5" xfId="4" applyFont="1" applyFill="1" applyBorder="1" applyAlignment="1">
      <alignment wrapText="1"/>
    </xf>
    <xf numFmtId="10" fontId="7" fillId="3" borderId="0" xfId="8" applyNumberFormat="1" applyFont="1" applyFill="1" applyBorder="1" applyAlignment="1">
      <alignment vertical="center" wrapText="1"/>
    </xf>
    <xf numFmtId="10" fontId="7" fillId="6" borderId="0" xfId="8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/>
    </xf>
    <xf numFmtId="0" fontId="0" fillId="7" borderId="0" xfId="0" applyFill="1" applyBorder="1" applyAlignment="1">
      <alignment wrapText="1"/>
    </xf>
    <xf numFmtId="10" fontId="1" fillId="3" borderId="0" xfId="8" applyNumberFormat="1" applyFill="1" applyBorder="1"/>
    <xf numFmtId="0" fontId="0" fillId="7" borderId="0" xfId="0" applyFill="1"/>
    <xf numFmtId="0" fontId="7" fillId="0" borderId="0" xfId="4" applyFont="1" applyFill="1" applyBorder="1" applyAlignment="1">
      <alignment vertical="center" wrapText="1"/>
    </xf>
    <xf numFmtId="0" fontId="7" fillId="0" borderId="5" xfId="4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/>
    <xf numFmtId="10" fontId="7" fillId="6" borderId="5" xfId="8" applyNumberFormat="1" applyFont="1" applyFill="1" applyBorder="1"/>
    <xf numFmtId="10" fontId="1" fillId="6" borderId="5" xfId="8" applyNumberFormat="1" applyFill="1" applyBorder="1"/>
    <xf numFmtId="0" fontId="0" fillId="0" borderId="0" xfId="0" applyBorder="1"/>
    <xf numFmtId="0" fontId="1" fillId="0" borderId="7" xfId="4" applyFill="1" applyBorder="1"/>
    <xf numFmtId="0" fontId="1" fillId="3" borderId="6" xfId="4" applyBorder="1"/>
    <xf numFmtId="164" fontId="1" fillId="3" borderId="7" xfId="4" applyNumberFormat="1" applyBorder="1"/>
    <xf numFmtId="164" fontId="0" fillId="6" borderId="7" xfId="0" applyNumberFormat="1" applyFill="1" applyBorder="1"/>
    <xf numFmtId="164" fontId="0" fillId="6" borderId="7" xfId="1" applyNumberFormat="1" applyFont="1" applyFill="1" applyBorder="1"/>
    <xf numFmtId="0" fontId="0" fillId="6" borderId="7" xfId="0" applyFill="1" applyBorder="1"/>
    <xf numFmtId="164" fontId="0" fillId="6" borderId="8" xfId="1" applyNumberFormat="1" applyFont="1" applyFill="1" applyBorder="1"/>
    <xf numFmtId="0" fontId="1" fillId="3" borderId="6" xfId="4" applyBorder="1" applyAlignment="1">
      <alignment wrapText="1"/>
    </xf>
    <xf numFmtId="164" fontId="1" fillId="3" borderId="7" xfId="4" applyNumberFormat="1" applyBorder="1" applyAlignment="1">
      <alignment wrapText="1"/>
    </xf>
    <xf numFmtId="164" fontId="0" fillId="0" borderId="7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right" vertical="center" wrapText="1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7" xfId="1" applyNumberFormat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0" fontId="7" fillId="0" borderId="5" xfId="8" applyNumberFormat="1" applyFont="1" applyFill="1" applyBorder="1" applyAlignment="1">
      <alignment horizontal="right" vertical="center" wrapText="1"/>
    </xf>
    <xf numFmtId="10" fontId="7" fillId="0" borderId="5" xfId="8" applyNumberFormat="1" applyFont="1" applyFill="1" applyBorder="1" applyAlignment="1">
      <alignment horizontal="right"/>
    </xf>
    <xf numFmtId="0" fontId="1" fillId="6" borderId="6" xfId="4" applyFill="1" applyBorder="1"/>
    <xf numFmtId="10" fontId="1" fillId="6" borderId="7" xfId="8" applyNumberFormat="1" applyFill="1" applyBorder="1"/>
    <xf numFmtId="10" fontId="1" fillId="0" borderId="7" xfId="8" applyNumberFormat="1" applyFill="1" applyBorder="1"/>
    <xf numFmtId="10" fontId="1" fillId="0" borderId="8" xfId="8" applyNumberFormat="1" applyFill="1" applyBorder="1"/>
    <xf numFmtId="0" fontId="5" fillId="2" borderId="0" xfId="3" applyBorder="1"/>
    <xf numFmtId="10" fontId="1" fillId="0" borderId="5" xfId="8" applyNumberFormat="1" applyFill="1" applyBorder="1" applyAlignment="1">
      <alignment horizontal="right"/>
    </xf>
    <xf numFmtId="0" fontId="1" fillId="3" borderId="4" xfId="4" applyBorder="1" applyAlignment="1">
      <alignment vertical="top" wrapText="1"/>
    </xf>
    <xf numFmtId="0" fontId="2" fillId="2" borderId="0" xfId="3" applyFont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4" applyFont="1" applyFill="1" applyBorder="1" applyAlignment="1">
      <alignment wrapText="1"/>
    </xf>
    <xf numFmtId="0" fontId="6" fillId="0" borderId="7" xfId="4" applyFont="1" applyFill="1" applyBorder="1" applyAlignment="1">
      <alignment wrapText="1"/>
    </xf>
    <xf numFmtId="0" fontId="6" fillId="0" borderId="8" xfId="4" applyFont="1" applyFill="1" applyBorder="1" applyAlignment="1">
      <alignment wrapText="1"/>
    </xf>
    <xf numFmtId="0" fontId="6" fillId="0" borderId="7" xfId="4" applyFont="1" applyFill="1" applyBorder="1" applyAlignment="1">
      <alignment horizontal="left" wrapText="1"/>
    </xf>
    <xf numFmtId="0" fontId="6" fillId="0" borderId="8" xfId="4" applyFont="1" applyFill="1" applyBorder="1" applyAlignment="1">
      <alignment horizontal="left" wrapText="1"/>
    </xf>
    <xf numFmtId="0" fontId="6" fillId="7" borderId="0" xfId="4" applyFont="1" applyFill="1" applyBorder="1" applyAlignment="1">
      <alignment wrapText="1"/>
    </xf>
    <xf numFmtId="0" fontId="6" fillId="7" borderId="5" xfId="4" applyFont="1" applyFill="1" applyBorder="1" applyAlignment="1">
      <alignment wrapText="1"/>
    </xf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1" fillId="0" borderId="4" xfId="4" applyFill="1" applyBorder="1"/>
    <xf numFmtId="0" fontId="1" fillId="0" borderId="0" xfId="4" applyFill="1" applyBorder="1"/>
    <xf numFmtId="0" fontId="1" fillId="0" borderId="5" xfId="4" applyFill="1" applyBorder="1"/>
    <xf numFmtId="0" fontId="6" fillId="7" borderId="7" xfId="4" applyFont="1" applyFill="1" applyBorder="1" applyAlignment="1">
      <alignment horizontal="left" wrapText="1"/>
    </xf>
    <xf numFmtId="0" fontId="6" fillId="7" borderId="8" xfId="4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3" fillId="0" borderId="4" xfId="2" applyBorder="1"/>
    <xf numFmtId="0" fontId="3" fillId="0" borderId="0" xfId="2" applyBorder="1"/>
    <xf numFmtId="0" fontId="3" fillId="0" borderId="5" xfId="2" applyBorder="1"/>
    <xf numFmtId="0" fontId="0" fillId="0" borderId="4" xfId="0" applyBorder="1"/>
    <xf numFmtId="0" fontId="0" fillId="0" borderId="0" xfId="0" applyBorder="1"/>
    <xf numFmtId="0" fontId="0" fillId="0" borderId="5" xfId="0" applyBorder="1"/>
  </cellXfs>
  <cellStyles count="9">
    <cellStyle name="20 % – Zvýraznění 2" xfId="4" builtinId="34"/>
    <cellStyle name="40 % – Zvýraznění 2" xfId="5" builtinId="35"/>
    <cellStyle name="60 % – Zvýraznění 2" xfId="6" builtinId="36"/>
    <cellStyle name="Čárka" xfId="1" builtinId="3"/>
    <cellStyle name="Normal" xfId="7" xr:uid="{E4EC3A38-EE09-4476-9D6D-4BC952D7C5B2}"/>
    <cellStyle name="Normální" xfId="0" builtinId="0"/>
    <cellStyle name="Procenta" xfId="8" builtinId="5"/>
    <cellStyle name="Vysvětlující text" xfId="2" builtinId="53"/>
    <cellStyle name="Zvýraznění 2" xfId="3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98B4-FA63-4A64-95C1-01C9FA5A5CCD}">
  <dimension ref="A1:J72"/>
  <sheetViews>
    <sheetView tabSelected="1" zoomScale="80" zoomScaleNormal="80" workbookViewId="0">
      <pane ySplit="1" topLeftCell="A2" activePane="bottomLeft" state="frozen"/>
      <selection pane="bottomLeft" sqref="A1:I1"/>
    </sheetView>
  </sheetViews>
  <sheetFormatPr defaultRowHeight="14.5" x14ac:dyDescent="0.35"/>
  <cols>
    <col min="1" max="1" width="57.1796875" customWidth="1"/>
    <col min="2" max="2" width="20.7265625" customWidth="1"/>
    <col min="3" max="9" width="13.7265625" customWidth="1"/>
    <col min="10" max="10" width="14.1796875" customWidth="1"/>
  </cols>
  <sheetData>
    <row r="1" spans="1:10" x14ac:dyDescent="0.35">
      <c r="A1" s="170" t="s">
        <v>40</v>
      </c>
      <c r="B1" s="170"/>
      <c r="C1" s="170"/>
      <c r="D1" s="170"/>
      <c r="E1" s="170"/>
      <c r="F1" s="170"/>
      <c r="G1" s="170"/>
      <c r="H1" s="170"/>
      <c r="I1" s="170"/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x14ac:dyDescent="0.35">
      <c r="A3" s="22" t="s">
        <v>29</v>
      </c>
      <c r="B3" s="35"/>
      <c r="C3" s="35"/>
      <c r="D3" s="35"/>
      <c r="E3" s="35"/>
      <c r="F3" s="35"/>
      <c r="G3" s="35"/>
      <c r="H3" s="35"/>
      <c r="I3" s="36"/>
    </row>
    <row r="4" spans="1:10" x14ac:dyDescent="0.35">
      <c r="A4" s="25" t="s">
        <v>42</v>
      </c>
      <c r="B4" s="71" t="s">
        <v>59</v>
      </c>
      <c r="C4" s="53" t="s">
        <v>0</v>
      </c>
      <c r="D4" s="53" t="s">
        <v>6</v>
      </c>
      <c r="E4" s="53" t="s">
        <v>1</v>
      </c>
      <c r="F4" s="53" t="s">
        <v>2</v>
      </c>
      <c r="G4" s="53" t="s">
        <v>3</v>
      </c>
      <c r="H4" s="53" t="s">
        <v>4</v>
      </c>
      <c r="I4" s="54" t="s">
        <v>5</v>
      </c>
    </row>
    <row r="5" spans="1:10" x14ac:dyDescent="0.35">
      <c r="A5" s="37" t="s">
        <v>56</v>
      </c>
      <c r="B5" s="80">
        <f>SUM(C5:I5)</f>
        <v>2194800</v>
      </c>
      <c r="C5" s="12">
        <f>C6+C9+C7</f>
        <v>1172219</v>
      </c>
      <c r="D5" s="12">
        <v>135595</v>
      </c>
      <c r="E5" s="12">
        <v>314884</v>
      </c>
      <c r="F5" s="12">
        <v>170781</v>
      </c>
      <c r="G5" s="12">
        <f>30408+259</f>
        <v>30667</v>
      </c>
      <c r="H5" s="12">
        <v>279605</v>
      </c>
      <c r="I5" s="30">
        <v>91049</v>
      </c>
    </row>
    <row r="6" spans="1:10" x14ac:dyDescent="0.35">
      <c r="A6" s="37" t="s">
        <v>38</v>
      </c>
      <c r="B6" s="80">
        <f t="shared" ref="B6:B10" si="0">SUM(C6:I6)</f>
        <v>2056414</v>
      </c>
      <c r="C6" s="12">
        <v>1075252</v>
      </c>
      <c r="D6" s="12">
        <v>129122</v>
      </c>
      <c r="E6" s="12">
        <v>303998</v>
      </c>
      <c r="F6" s="12">
        <v>162848</v>
      </c>
      <c r="G6" s="12">
        <v>28698</v>
      </c>
      <c r="H6" s="12">
        <v>271456</v>
      </c>
      <c r="I6" s="30">
        <v>85040</v>
      </c>
    </row>
    <row r="7" spans="1:10" x14ac:dyDescent="0.35">
      <c r="A7" s="37" t="s">
        <v>39</v>
      </c>
      <c r="B7" s="80">
        <f t="shared" si="0"/>
        <v>33246</v>
      </c>
      <c r="C7" s="14">
        <v>17928</v>
      </c>
      <c r="D7" s="12">
        <v>2580</v>
      </c>
      <c r="E7" s="12">
        <v>4358</v>
      </c>
      <c r="F7" s="12">
        <v>2506</v>
      </c>
      <c r="G7" s="12">
        <v>1710</v>
      </c>
      <c r="H7" s="12">
        <v>3868</v>
      </c>
      <c r="I7" s="30">
        <v>296</v>
      </c>
    </row>
    <row r="8" spans="1:10" x14ac:dyDescent="0.35">
      <c r="A8" s="37" t="s">
        <v>60</v>
      </c>
      <c r="B8" s="80">
        <f>SUM(B6:B7)</f>
        <v>2089660</v>
      </c>
      <c r="C8" s="88">
        <f t="shared" ref="C8:I8" si="1">SUM(C6:C7)</f>
        <v>1093180</v>
      </c>
      <c r="D8" s="88">
        <f t="shared" si="1"/>
        <v>131702</v>
      </c>
      <c r="E8" s="88">
        <f t="shared" si="1"/>
        <v>308356</v>
      </c>
      <c r="F8" s="88">
        <f>SUM(F6:F7)</f>
        <v>165354</v>
      </c>
      <c r="G8" s="88">
        <f t="shared" si="1"/>
        <v>30408</v>
      </c>
      <c r="H8" s="88">
        <f t="shared" si="1"/>
        <v>275324</v>
      </c>
      <c r="I8" s="89">
        <f t="shared" si="1"/>
        <v>85336</v>
      </c>
    </row>
    <row r="9" spans="1:10" x14ac:dyDescent="0.35">
      <c r="A9" s="37" t="s">
        <v>20</v>
      </c>
      <c r="B9" s="80">
        <f t="shared" si="0"/>
        <v>105140</v>
      </c>
      <c r="C9" s="12">
        <v>79039</v>
      </c>
      <c r="D9" s="12">
        <v>3893</v>
      </c>
      <c r="E9" s="12">
        <v>6528</v>
      </c>
      <c r="F9" s="12">
        <v>5427</v>
      </c>
      <c r="G9" s="12">
        <v>259</v>
      </c>
      <c r="H9" s="12">
        <v>4281</v>
      </c>
      <c r="I9" s="30">
        <v>5713</v>
      </c>
      <c r="J9" s="60"/>
    </row>
    <row r="10" spans="1:10" x14ac:dyDescent="0.35">
      <c r="A10" s="37" t="s">
        <v>37</v>
      </c>
      <c r="B10" s="80">
        <f t="shared" si="0"/>
        <v>39390</v>
      </c>
      <c r="C10" s="14">
        <v>31221</v>
      </c>
      <c r="D10" s="12">
        <v>1029</v>
      </c>
      <c r="E10" s="12">
        <v>2450</v>
      </c>
      <c r="F10" s="12">
        <v>2054</v>
      </c>
      <c r="G10" s="12">
        <v>93</v>
      </c>
      <c r="H10" s="12">
        <v>885</v>
      </c>
      <c r="I10" s="28">
        <v>1658</v>
      </c>
    </row>
    <row r="11" spans="1:10" x14ac:dyDescent="0.35">
      <c r="A11" s="41" t="s">
        <v>21</v>
      </c>
      <c r="B11" s="67"/>
      <c r="C11" s="42"/>
      <c r="D11" s="42"/>
      <c r="E11" s="42"/>
      <c r="F11" s="42"/>
      <c r="G11" s="42"/>
      <c r="H11" s="42"/>
      <c r="I11" s="43"/>
    </row>
    <row r="12" spans="1:10" x14ac:dyDescent="0.35">
      <c r="A12" s="38"/>
      <c r="B12" s="66"/>
      <c r="C12" s="39"/>
      <c r="D12" s="39"/>
      <c r="E12" s="39"/>
      <c r="F12" s="39"/>
      <c r="G12" s="39"/>
      <c r="H12" s="39"/>
      <c r="I12" s="40"/>
    </row>
    <row r="13" spans="1:10" x14ac:dyDescent="0.35">
      <c r="A13" s="25" t="s">
        <v>54</v>
      </c>
      <c r="B13" s="65"/>
      <c r="C13" s="10"/>
      <c r="D13" s="10"/>
      <c r="E13" s="10"/>
      <c r="F13" s="10"/>
      <c r="G13" s="10"/>
      <c r="H13" s="10"/>
      <c r="I13" s="26"/>
    </row>
    <row r="14" spans="1:10" x14ac:dyDescent="0.35">
      <c r="A14" s="44" t="s">
        <v>55</v>
      </c>
      <c r="B14" s="52" t="s">
        <v>59</v>
      </c>
      <c r="C14" s="52" t="s">
        <v>0</v>
      </c>
      <c r="D14" s="52" t="s">
        <v>6</v>
      </c>
      <c r="E14" s="52" t="s">
        <v>1</v>
      </c>
      <c r="F14" s="52" t="s">
        <v>2</v>
      </c>
      <c r="G14" s="52" t="s">
        <v>3</v>
      </c>
      <c r="H14" s="52" t="s">
        <v>4</v>
      </c>
      <c r="I14" s="55" t="s">
        <v>5</v>
      </c>
      <c r="J14" s="62"/>
    </row>
    <row r="15" spans="1:10" x14ac:dyDescent="0.35">
      <c r="A15" s="37" t="s">
        <v>8</v>
      </c>
      <c r="B15" s="80">
        <f>SUM(C15:I15)</f>
        <v>106839</v>
      </c>
      <c r="C15" s="12">
        <v>94947</v>
      </c>
      <c r="D15" s="12">
        <v>122</v>
      </c>
      <c r="E15" s="12">
        <v>4769</v>
      </c>
      <c r="F15" s="12">
        <v>5753</v>
      </c>
      <c r="G15" s="60">
        <v>17</v>
      </c>
      <c r="H15" s="42">
        <v>376</v>
      </c>
      <c r="I15" s="28">
        <v>855</v>
      </c>
      <c r="J15" s="61"/>
    </row>
    <row r="16" spans="1:10" x14ac:dyDescent="0.35">
      <c r="A16" s="37" t="s">
        <v>9</v>
      </c>
      <c r="B16" s="80">
        <f t="shared" ref="B16:B22" si="2">SUM(C16:I16)</f>
        <v>73479</v>
      </c>
      <c r="C16" s="12">
        <v>67811</v>
      </c>
      <c r="D16" s="12">
        <v>527</v>
      </c>
      <c r="E16" s="12">
        <v>1067</v>
      </c>
      <c r="F16" s="12">
        <v>2006</v>
      </c>
      <c r="G16" s="60">
        <v>156</v>
      </c>
      <c r="H16" s="42">
        <v>1682</v>
      </c>
      <c r="I16" s="28">
        <v>230</v>
      </c>
      <c r="J16" s="61"/>
    </row>
    <row r="17" spans="1:10" x14ac:dyDescent="0.35">
      <c r="A17" s="37" t="s">
        <v>14</v>
      </c>
      <c r="B17" s="80">
        <f t="shared" si="2"/>
        <v>1040</v>
      </c>
      <c r="C17" s="12">
        <v>468</v>
      </c>
      <c r="D17" s="12">
        <v>181</v>
      </c>
      <c r="E17" s="12">
        <v>287</v>
      </c>
      <c r="F17" s="12">
        <v>10</v>
      </c>
      <c r="G17" s="60">
        <v>14</v>
      </c>
      <c r="H17" s="42">
        <v>6</v>
      </c>
      <c r="I17" s="28">
        <v>74</v>
      </c>
      <c r="J17" s="61"/>
    </row>
    <row r="18" spans="1:10" x14ac:dyDescent="0.35">
      <c r="A18" s="37" t="s">
        <v>10</v>
      </c>
      <c r="B18" s="80">
        <f t="shared" si="2"/>
        <v>19368</v>
      </c>
      <c r="C18" s="12">
        <v>17293</v>
      </c>
      <c r="D18" s="12">
        <v>730</v>
      </c>
      <c r="E18" s="12">
        <v>198</v>
      </c>
      <c r="F18" s="12">
        <v>659</v>
      </c>
      <c r="G18" s="60">
        <v>171</v>
      </c>
      <c r="H18" s="42">
        <v>240</v>
      </c>
      <c r="I18" s="28">
        <v>77</v>
      </c>
      <c r="J18" s="61"/>
    </row>
    <row r="19" spans="1:10" x14ac:dyDescent="0.35">
      <c r="A19" s="37" t="s">
        <v>11</v>
      </c>
      <c r="B19" s="80">
        <f t="shared" si="2"/>
        <v>1993123</v>
      </c>
      <c r="C19" s="12">
        <v>991304</v>
      </c>
      <c r="D19" s="12">
        <v>134034</v>
      </c>
      <c r="E19" s="12">
        <v>308563</v>
      </c>
      <c r="F19" s="12">
        <v>162314</v>
      </c>
      <c r="G19" s="60">
        <v>30306</v>
      </c>
      <c r="H19" s="42">
        <v>277241</v>
      </c>
      <c r="I19" s="28">
        <v>89361</v>
      </c>
      <c r="J19" s="61"/>
    </row>
    <row r="20" spans="1:10" x14ac:dyDescent="0.35">
      <c r="A20" s="37" t="s">
        <v>12</v>
      </c>
      <c r="B20" s="80">
        <f t="shared" si="2"/>
        <v>13</v>
      </c>
      <c r="C20" s="12">
        <v>13</v>
      </c>
      <c r="D20" s="12">
        <v>0</v>
      </c>
      <c r="E20" s="12"/>
      <c r="F20" s="12">
        <v>0</v>
      </c>
      <c r="G20" s="60">
        <v>0</v>
      </c>
      <c r="H20" s="42">
        <v>0</v>
      </c>
      <c r="I20" s="28">
        <v>0</v>
      </c>
      <c r="J20" s="61"/>
    </row>
    <row r="21" spans="1:10" x14ac:dyDescent="0.35">
      <c r="A21" s="37" t="s">
        <v>13</v>
      </c>
      <c r="B21" s="80">
        <f t="shared" si="2"/>
        <v>497</v>
      </c>
      <c r="C21" s="12">
        <v>383</v>
      </c>
      <c r="D21" s="12">
        <v>1</v>
      </c>
      <c r="E21" s="12"/>
      <c r="F21" s="12">
        <v>39</v>
      </c>
      <c r="G21" s="60">
        <v>3</v>
      </c>
      <c r="H21" s="42">
        <v>60</v>
      </c>
      <c r="I21" s="28">
        <v>11</v>
      </c>
      <c r="J21" s="61"/>
    </row>
    <row r="22" spans="1:10" x14ac:dyDescent="0.35">
      <c r="A22" s="37" t="s">
        <v>15</v>
      </c>
      <c r="B22" s="80">
        <f t="shared" si="2"/>
        <v>2194359</v>
      </c>
      <c r="C22" s="85">
        <f>SUM(C15:C21)</f>
        <v>1172219</v>
      </c>
      <c r="D22" s="85">
        <f>SUM(D15:D21)</f>
        <v>135595</v>
      </c>
      <c r="E22" s="85">
        <f t="shared" ref="E22:I22" si="3">SUM(E15:E21)</f>
        <v>314884</v>
      </c>
      <c r="F22" s="85">
        <f t="shared" si="3"/>
        <v>170781</v>
      </c>
      <c r="G22" s="85">
        <f t="shared" si="3"/>
        <v>30667</v>
      </c>
      <c r="H22" s="85">
        <f t="shared" si="3"/>
        <v>279605</v>
      </c>
      <c r="I22" s="86">
        <f t="shared" si="3"/>
        <v>90608</v>
      </c>
      <c r="J22" s="61"/>
    </row>
    <row r="23" spans="1:10" x14ac:dyDescent="0.35">
      <c r="A23" s="45"/>
      <c r="B23" s="42"/>
      <c r="C23" s="42"/>
      <c r="D23" s="42"/>
      <c r="E23" s="42"/>
      <c r="F23" s="42"/>
      <c r="G23" s="42"/>
      <c r="H23" s="42"/>
      <c r="I23" s="43"/>
    </row>
    <row r="24" spans="1:10" ht="15" customHeight="1" x14ac:dyDescent="0.35">
      <c r="A24" s="44" t="s">
        <v>89</v>
      </c>
      <c r="B24" s="52" t="s">
        <v>59</v>
      </c>
      <c r="C24" s="52" t="s">
        <v>0</v>
      </c>
      <c r="D24" s="52" t="s">
        <v>6</v>
      </c>
      <c r="E24" s="52" t="s">
        <v>1</v>
      </c>
      <c r="F24" s="52" t="s">
        <v>2</v>
      </c>
      <c r="G24" s="52" t="s">
        <v>3</v>
      </c>
      <c r="H24" s="52" t="s">
        <v>4</v>
      </c>
      <c r="I24" s="55" t="s">
        <v>5</v>
      </c>
    </row>
    <row r="25" spans="1:10" ht="15" customHeight="1" x14ac:dyDescent="0.35">
      <c r="A25" s="37" t="s">
        <v>8</v>
      </c>
      <c r="B25" s="80">
        <f>SUM(C25:I25)</f>
        <v>55149</v>
      </c>
      <c r="C25" s="12">
        <v>48386</v>
      </c>
      <c r="D25" s="12">
        <v>69</v>
      </c>
      <c r="E25" s="12">
        <v>2731</v>
      </c>
      <c r="F25" s="12">
        <v>3147</v>
      </c>
      <c r="G25" s="60">
        <v>6</v>
      </c>
      <c r="H25" s="12">
        <v>167</v>
      </c>
      <c r="I25" s="28">
        <v>643</v>
      </c>
    </row>
    <row r="26" spans="1:10" ht="15" customHeight="1" x14ac:dyDescent="0.35">
      <c r="A26" s="37" t="s">
        <v>9</v>
      </c>
      <c r="B26" s="80">
        <f t="shared" ref="B26:B32" si="4">SUM(C26:I26)</f>
        <v>9619</v>
      </c>
      <c r="C26" s="12">
        <v>9091</v>
      </c>
      <c r="D26" s="12">
        <v>45</v>
      </c>
      <c r="E26" s="12">
        <v>75</v>
      </c>
      <c r="F26" s="12">
        <v>183</v>
      </c>
      <c r="G26" s="60">
        <v>6</v>
      </c>
      <c r="H26" s="12">
        <v>154</v>
      </c>
      <c r="I26" s="28">
        <v>65</v>
      </c>
    </row>
    <row r="27" spans="1:10" x14ac:dyDescent="0.35">
      <c r="A27" s="37" t="s">
        <v>14</v>
      </c>
      <c r="B27" s="80">
        <f t="shared" si="4"/>
        <v>371</v>
      </c>
      <c r="C27" s="12">
        <v>240</v>
      </c>
      <c r="D27" s="12">
        <v>36</v>
      </c>
      <c r="E27" s="12">
        <v>26</v>
      </c>
      <c r="F27" s="12">
        <v>2</v>
      </c>
      <c r="G27" s="60">
        <v>4</v>
      </c>
      <c r="H27" s="12">
        <v>3</v>
      </c>
      <c r="I27" s="28">
        <v>60</v>
      </c>
    </row>
    <row r="28" spans="1:10" x14ac:dyDescent="0.35">
      <c r="A28" s="37" t="s">
        <v>10</v>
      </c>
      <c r="B28" s="80">
        <f t="shared" si="4"/>
        <v>5317</v>
      </c>
      <c r="C28" s="12">
        <v>4188</v>
      </c>
      <c r="D28" s="12">
        <v>730</v>
      </c>
      <c r="E28" s="12">
        <v>104</v>
      </c>
      <c r="F28" s="12">
        <v>120</v>
      </c>
      <c r="G28" s="60">
        <v>69</v>
      </c>
      <c r="H28" s="12">
        <v>57</v>
      </c>
      <c r="I28" s="28">
        <v>49</v>
      </c>
    </row>
    <row r="29" spans="1:10" s="2" customFormat="1" ht="15" customHeight="1" x14ac:dyDescent="0.35">
      <c r="A29" s="37" t="s">
        <v>11</v>
      </c>
      <c r="B29" s="80">
        <f t="shared" si="4"/>
        <v>34011</v>
      </c>
      <c r="C29" s="12">
        <v>16823</v>
      </c>
      <c r="D29" s="12">
        <v>3013</v>
      </c>
      <c r="E29" s="12">
        <v>3592</v>
      </c>
      <c r="F29" s="12">
        <v>1963</v>
      </c>
      <c r="G29" s="60">
        <v>174</v>
      </c>
      <c r="H29" s="12">
        <v>3867</v>
      </c>
      <c r="I29" s="28">
        <v>4579</v>
      </c>
    </row>
    <row r="30" spans="1:10" x14ac:dyDescent="0.35">
      <c r="A30" s="37" t="s">
        <v>12</v>
      </c>
      <c r="B30" s="80">
        <f t="shared" si="4"/>
        <v>8</v>
      </c>
      <c r="C30" s="12">
        <v>8</v>
      </c>
      <c r="D30" s="12">
        <v>0</v>
      </c>
      <c r="E30" s="12">
        <v>0</v>
      </c>
      <c r="F30" s="12">
        <v>0</v>
      </c>
      <c r="G30" s="60">
        <v>0</v>
      </c>
      <c r="H30" s="12">
        <v>0</v>
      </c>
      <c r="I30" s="28">
        <v>0</v>
      </c>
    </row>
    <row r="31" spans="1:10" x14ac:dyDescent="0.35">
      <c r="A31" s="37" t="s">
        <v>13</v>
      </c>
      <c r="B31" s="80">
        <f t="shared" si="4"/>
        <v>367</v>
      </c>
      <c r="C31" s="12">
        <v>303</v>
      </c>
      <c r="D31" s="12">
        <v>0</v>
      </c>
      <c r="E31" s="12">
        <v>0</v>
      </c>
      <c r="F31" s="12">
        <v>12</v>
      </c>
      <c r="G31" s="60">
        <v>1</v>
      </c>
      <c r="H31" s="12">
        <v>33</v>
      </c>
      <c r="I31" s="28">
        <v>18</v>
      </c>
    </row>
    <row r="32" spans="1:10" ht="15" thickBot="1" x14ac:dyDescent="0.4">
      <c r="A32" s="145" t="s">
        <v>15</v>
      </c>
      <c r="B32" s="146">
        <f t="shared" si="4"/>
        <v>104842</v>
      </c>
      <c r="C32" s="147">
        <f>SUM(C25:C31)</f>
        <v>79039</v>
      </c>
      <c r="D32" s="148">
        <v>3893</v>
      </c>
      <c r="E32" s="148">
        <f t="shared" ref="E32:H32" si="5">SUM(E25:E31)</f>
        <v>6528</v>
      </c>
      <c r="F32" s="148">
        <f t="shared" si="5"/>
        <v>5427</v>
      </c>
      <c r="G32" s="149">
        <f t="shared" si="5"/>
        <v>260</v>
      </c>
      <c r="H32" s="148">
        <f t="shared" si="5"/>
        <v>4281</v>
      </c>
      <c r="I32" s="150">
        <f>SUM(I25:I31)</f>
        <v>5414</v>
      </c>
    </row>
    <row r="33" spans="1:9" ht="15" thickBot="1" x14ac:dyDescent="0.4">
      <c r="A33" s="8"/>
      <c r="B33" s="144"/>
      <c r="C33" s="9"/>
      <c r="D33" s="1"/>
      <c r="E33" s="1"/>
      <c r="F33" s="1"/>
      <c r="G33" s="1"/>
      <c r="H33" s="1"/>
      <c r="I33" s="1"/>
    </row>
    <row r="34" spans="1:9" x14ac:dyDescent="0.35">
      <c r="A34" s="22" t="s">
        <v>30</v>
      </c>
      <c r="B34" s="35"/>
      <c r="C34" s="23"/>
      <c r="D34" s="23"/>
      <c r="E34" s="23"/>
      <c r="F34" s="23"/>
      <c r="G34" s="23"/>
      <c r="H34" s="23"/>
      <c r="I34" s="24"/>
    </row>
    <row r="35" spans="1:9" x14ac:dyDescent="0.35">
      <c r="A35" s="25" t="s">
        <v>43</v>
      </c>
      <c r="B35" s="72" t="s">
        <v>59</v>
      </c>
      <c r="C35" s="53" t="s">
        <v>0</v>
      </c>
      <c r="D35" s="53" t="s">
        <v>6</v>
      </c>
      <c r="E35" s="53" t="s">
        <v>1</v>
      </c>
      <c r="F35" s="53" t="s">
        <v>2</v>
      </c>
      <c r="G35" s="53" t="s">
        <v>3</v>
      </c>
      <c r="H35" s="53" t="s">
        <v>4</v>
      </c>
      <c r="I35" s="54" t="s">
        <v>5</v>
      </c>
    </row>
    <row r="36" spans="1:9" x14ac:dyDescent="0.35">
      <c r="A36" s="27" t="s">
        <v>24</v>
      </c>
      <c r="B36" s="81">
        <f>SUM(C36:I36)</f>
        <v>1957094</v>
      </c>
      <c r="C36" s="11">
        <v>1016468</v>
      </c>
      <c r="D36" s="12">
        <v>128591</v>
      </c>
      <c r="E36" s="12">
        <v>289464</v>
      </c>
      <c r="F36" s="12">
        <v>153957</v>
      </c>
      <c r="G36" s="12">
        <v>29192</v>
      </c>
      <c r="H36" s="12">
        <v>258078</v>
      </c>
      <c r="I36" s="28">
        <v>81344</v>
      </c>
    </row>
    <row r="37" spans="1:9" x14ac:dyDescent="0.35">
      <c r="A37" s="29"/>
      <c r="B37" s="68"/>
      <c r="C37" s="13"/>
      <c r="D37" s="14"/>
      <c r="E37" s="14"/>
      <c r="F37" s="14"/>
      <c r="G37" s="14"/>
      <c r="H37" s="14"/>
      <c r="I37" s="30"/>
    </row>
    <row r="38" spans="1:9" ht="15" customHeight="1" x14ac:dyDescent="0.35">
      <c r="A38" s="27" t="s">
        <v>27</v>
      </c>
      <c r="B38" s="81">
        <f>SUM(C38:I38)</f>
        <v>17062</v>
      </c>
      <c r="C38" s="12">
        <v>11297</v>
      </c>
      <c r="D38" s="15">
        <v>2403</v>
      </c>
      <c r="E38" s="15">
        <v>558</v>
      </c>
      <c r="F38" s="15">
        <v>679</v>
      </c>
      <c r="G38" s="15">
        <v>9</v>
      </c>
      <c r="H38" s="15">
        <v>1544</v>
      </c>
      <c r="I38" s="28">
        <v>572</v>
      </c>
    </row>
    <row r="39" spans="1:9" x14ac:dyDescent="0.35">
      <c r="A39" s="27" t="s">
        <v>26</v>
      </c>
      <c r="B39" s="81">
        <f>SUM(C39:I39)</f>
        <v>10936</v>
      </c>
      <c r="C39" s="12">
        <v>6489</v>
      </c>
      <c r="D39" s="15">
        <v>1726</v>
      </c>
      <c r="E39" s="12">
        <v>464</v>
      </c>
      <c r="F39" s="15">
        <v>434</v>
      </c>
      <c r="G39" s="15">
        <v>6</v>
      </c>
      <c r="H39" s="15">
        <v>1477</v>
      </c>
      <c r="I39" s="28">
        <v>340</v>
      </c>
    </row>
    <row r="40" spans="1:9" x14ac:dyDescent="0.35">
      <c r="A40" s="171" t="s">
        <v>7</v>
      </c>
      <c r="B40" s="172"/>
      <c r="C40" s="172"/>
      <c r="D40" s="172"/>
      <c r="E40" s="172"/>
      <c r="F40" s="172"/>
      <c r="G40" s="172"/>
      <c r="H40" s="172"/>
      <c r="I40" s="173"/>
    </row>
    <row r="41" spans="1:9" x14ac:dyDescent="0.35">
      <c r="A41" s="31"/>
      <c r="B41" s="69"/>
      <c r="C41" s="12"/>
      <c r="D41" s="12"/>
      <c r="E41" s="12"/>
      <c r="F41" s="12"/>
      <c r="G41" s="12"/>
      <c r="H41" s="12"/>
      <c r="I41" s="28"/>
    </row>
    <row r="42" spans="1:9" ht="15" customHeight="1" x14ac:dyDescent="0.35">
      <c r="A42" s="32" t="s">
        <v>44</v>
      </c>
      <c r="B42" s="72" t="s">
        <v>59</v>
      </c>
      <c r="C42" s="56" t="s">
        <v>0</v>
      </c>
      <c r="D42" s="56" t="s">
        <v>6</v>
      </c>
      <c r="E42" s="56" t="s">
        <v>1</v>
      </c>
      <c r="F42" s="56" t="s">
        <v>2</v>
      </c>
      <c r="G42" s="56" t="s">
        <v>3</v>
      </c>
      <c r="H42" s="56" t="s">
        <v>4</v>
      </c>
      <c r="I42" s="57" t="s">
        <v>5</v>
      </c>
    </row>
    <row r="43" spans="1:9" ht="29" x14ac:dyDescent="0.35">
      <c r="A43" s="27" t="s">
        <v>32</v>
      </c>
      <c r="B43" s="82">
        <f>SUM(C43:I43)</f>
        <v>10985</v>
      </c>
      <c r="C43" s="16">
        <v>7823</v>
      </c>
      <c r="D43" s="17">
        <v>449</v>
      </c>
      <c r="E43" s="16">
        <v>1291</v>
      </c>
      <c r="F43" s="16">
        <v>528</v>
      </c>
      <c r="G43" s="18">
        <v>5</v>
      </c>
      <c r="H43" s="18">
        <v>423</v>
      </c>
      <c r="I43" s="33">
        <v>466</v>
      </c>
    </row>
    <row r="44" spans="1:9" x14ac:dyDescent="0.35">
      <c r="A44" s="27" t="s">
        <v>26</v>
      </c>
      <c r="B44" s="82">
        <f>SUM(C44:I44)</f>
        <v>3229</v>
      </c>
      <c r="C44" s="16">
        <v>1251</v>
      </c>
      <c r="D44" s="17">
        <v>272</v>
      </c>
      <c r="E44" s="17">
        <v>964</v>
      </c>
      <c r="F44" s="16">
        <v>218</v>
      </c>
      <c r="G44" s="18">
        <v>3</v>
      </c>
      <c r="H44" s="18">
        <v>382</v>
      </c>
      <c r="I44" s="33">
        <v>139</v>
      </c>
    </row>
    <row r="45" spans="1:9" x14ac:dyDescent="0.35">
      <c r="A45" s="29"/>
      <c r="B45" s="83"/>
      <c r="C45" s="16"/>
      <c r="D45" s="17"/>
      <c r="E45" s="17"/>
      <c r="F45" s="16"/>
      <c r="G45" s="18"/>
      <c r="H45" s="18"/>
      <c r="I45" s="33"/>
    </row>
    <row r="46" spans="1:9" x14ac:dyDescent="0.35">
      <c r="A46" s="27" t="s">
        <v>33</v>
      </c>
      <c r="B46" s="82">
        <f>SUM(C46:I46)</f>
        <v>10406.564356435643</v>
      </c>
      <c r="C46" s="16">
        <v>7696</v>
      </c>
      <c r="D46" s="17">
        <v>301</v>
      </c>
      <c r="E46" s="17">
        <v>583</v>
      </c>
      <c r="F46" s="16">
        <v>647</v>
      </c>
      <c r="G46" s="18">
        <v>2.5643564356435644</v>
      </c>
      <c r="H46" s="18">
        <v>589</v>
      </c>
      <c r="I46" s="33">
        <v>588</v>
      </c>
    </row>
    <row r="47" spans="1:9" x14ac:dyDescent="0.35">
      <c r="A47" s="27" t="s">
        <v>26</v>
      </c>
      <c r="B47" s="82">
        <f>SUM(C47:I47)</f>
        <v>3033</v>
      </c>
      <c r="C47" s="16">
        <v>1570</v>
      </c>
      <c r="D47" s="17">
        <v>215</v>
      </c>
      <c r="E47" s="17">
        <v>271</v>
      </c>
      <c r="F47" s="16">
        <v>252</v>
      </c>
      <c r="G47" s="18">
        <v>3</v>
      </c>
      <c r="H47" s="18">
        <v>546</v>
      </c>
      <c r="I47" s="33">
        <v>176</v>
      </c>
    </row>
    <row r="48" spans="1:9" x14ac:dyDescent="0.35">
      <c r="A48" s="29"/>
      <c r="B48" s="83"/>
      <c r="C48" s="16"/>
      <c r="D48" s="17"/>
      <c r="E48" s="17"/>
      <c r="F48" s="16"/>
      <c r="G48" s="18"/>
      <c r="H48" s="18"/>
      <c r="I48" s="33"/>
    </row>
    <row r="49" spans="1:9" ht="29" x14ac:dyDescent="0.35">
      <c r="A49" s="27" t="s">
        <v>34</v>
      </c>
      <c r="B49" s="82">
        <f>SUM(C49:I49)</f>
        <v>2136</v>
      </c>
      <c r="C49" s="16">
        <v>1558</v>
      </c>
      <c r="D49" s="17">
        <v>31</v>
      </c>
      <c r="E49" s="17">
        <v>247</v>
      </c>
      <c r="F49" s="16">
        <v>112</v>
      </c>
      <c r="G49" s="18">
        <v>0</v>
      </c>
      <c r="H49" s="18">
        <v>126</v>
      </c>
      <c r="I49" s="33">
        <v>62</v>
      </c>
    </row>
    <row r="50" spans="1:9" x14ac:dyDescent="0.35">
      <c r="A50" s="27" t="s">
        <v>26</v>
      </c>
      <c r="B50" s="82">
        <f>SUM(C50:I50)</f>
        <v>703</v>
      </c>
      <c r="C50" s="16">
        <v>297</v>
      </c>
      <c r="D50" s="17">
        <v>23</v>
      </c>
      <c r="E50" s="17">
        <v>185</v>
      </c>
      <c r="F50" s="16">
        <v>57</v>
      </c>
      <c r="G50" s="18">
        <v>0</v>
      </c>
      <c r="H50" s="18">
        <v>118</v>
      </c>
      <c r="I50" s="33">
        <v>23</v>
      </c>
    </row>
    <row r="51" spans="1:9" x14ac:dyDescent="0.35">
      <c r="A51" s="29"/>
      <c r="B51" s="83"/>
      <c r="C51" s="19"/>
      <c r="D51" s="20"/>
      <c r="E51" s="20"/>
      <c r="F51" s="19"/>
      <c r="G51" s="21"/>
      <c r="H51" s="21"/>
      <c r="I51" s="34"/>
    </row>
    <row r="52" spans="1:9" ht="29" x14ac:dyDescent="0.35">
      <c r="A52" s="27" t="s">
        <v>48</v>
      </c>
      <c r="B52" s="82">
        <f>SUM(C52:I52)</f>
        <v>91409</v>
      </c>
      <c r="C52" s="16">
        <v>71216</v>
      </c>
      <c r="D52" s="17">
        <v>1224</v>
      </c>
      <c r="E52" s="17">
        <v>3800</v>
      </c>
      <c r="F52" s="16">
        <v>3872</v>
      </c>
      <c r="G52" s="18">
        <v>122</v>
      </c>
      <c r="H52" s="18">
        <v>1930</v>
      </c>
      <c r="I52" s="34">
        <v>9245</v>
      </c>
    </row>
    <row r="53" spans="1:9" x14ac:dyDescent="0.35">
      <c r="A53" s="27" t="s">
        <v>26</v>
      </c>
      <c r="B53" s="82">
        <f>SUM(C53:I53)</f>
        <v>22753</v>
      </c>
      <c r="C53" s="16">
        <v>15572</v>
      </c>
      <c r="D53" s="17">
        <v>1080</v>
      </c>
      <c r="E53" s="17">
        <v>1827</v>
      </c>
      <c r="F53" s="16">
        <v>1019</v>
      </c>
      <c r="G53" s="18">
        <v>47</v>
      </c>
      <c r="H53" s="18">
        <v>1657</v>
      </c>
      <c r="I53" s="33">
        <v>1551</v>
      </c>
    </row>
    <row r="54" spans="1:9" x14ac:dyDescent="0.35">
      <c r="A54" s="29"/>
      <c r="B54" s="83"/>
      <c r="C54" s="16"/>
      <c r="D54" s="17"/>
      <c r="E54" s="17"/>
      <c r="F54" s="16"/>
      <c r="G54" s="18"/>
      <c r="H54" s="18"/>
      <c r="I54" s="33"/>
    </row>
    <row r="55" spans="1:9" ht="45" customHeight="1" x14ac:dyDescent="0.35">
      <c r="A55" s="27" t="s">
        <v>49</v>
      </c>
      <c r="B55" s="82">
        <f>SUM(C55:I55)</f>
        <v>34095</v>
      </c>
      <c r="C55" s="16">
        <v>25618</v>
      </c>
      <c r="D55" s="17">
        <v>2669</v>
      </c>
      <c r="E55" s="17">
        <v>1187</v>
      </c>
      <c r="F55" s="16">
        <v>1419</v>
      </c>
      <c r="G55" s="18">
        <v>28</v>
      </c>
      <c r="H55" s="18">
        <v>734</v>
      </c>
      <c r="I55" s="33">
        <v>2440</v>
      </c>
    </row>
    <row r="56" spans="1:9" ht="15" customHeight="1" x14ac:dyDescent="0.35">
      <c r="A56" s="27" t="s">
        <v>26</v>
      </c>
      <c r="B56" s="82">
        <f>SUM(C56:I56)</f>
        <v>12978</v>
      </c>
      <c r="C56" s="16">
        <v>8207</v>
      </c>
      <c r="D56" s="17">
        <v>1933</v>
      </c>
      <c r="E56" s="17">
        <v>684</v>
      </c>
      <c r="F56" s="16">
        <v>588</v>
      </c>
      <c r="G56" s="18">
        <v>20</v>
      </c>
      <c r="H56" s="18">
        <v>656</v>
      </c>
      <c r="I56" s="33">
        <v>890</v>
      </c>
    </row>
    <row r="57" spans="1:9" ht="15" customHeight="1" x14ac:dyDescent="0.35">
      <c r="A57" s="29"/>
      <c r="B57" s="83"/>
      <c r="C57" s="16"/>
      <c r="D57" s="17"/>
      <c r="E57" s="17"/>
      <c r="F57" s="16"/>
      <c r="G57" s="18"/>
      <c r="H57" s="18"/>
      <c r="I57" s="33"/>
    </row>
    <row r="58" spans="1:9" ht="45" customHeight="1" x14ac:dyDescent="0.35">
      <c r="A58" s="27" t="s">
        <v>50</v>
      </c>
      <c r="B58" s="82">
        <f>SUM(C58:I58)</f>
        <v>60635</v>
      </c>
      <c r="C58" s="16">
        <v>45598</v>
      </c>
      <c r="D58" s="17">
        <v>713</v>
      </c>
      <c r="E58" s="17">
        <v>2610</v>
      </c>
      <c r="F58" s="16">
        <v>1417</v>
      </c>
      <c r="G58" s="18">
        <v>94</v>
      </c>
      <c r="H58" s="18">
        <v>1196</v>
      </c>
      <c r="I58" s="34">
        <v>9007</v>
      </c>
    </row>
    <row r="59" spans="1:9" ht="15" customHeight="1" x14ac:dyDescent="0.35">
      <c r="A59" s="48" t="s">
        <v>26</v>
      </c>
      <c r="B59" s="82">
        <f>SUM(C59:I59)</f>
        <v>12583</v>
      </c>
      <c r="C59" s="16">
        <v>7365</v>
      </c>
      <c r="D59" s="17">
        <v>584</v>
      </c>
      <c r="E59" s="17">
        <v>1140</v>
      </c>
      <c r="F59" s="16">
        <v>915</v>
      </c>
      <c r="G59" s="18">
        <v>27</v>
      </c>
      <c r="H59" s="18">
        <v>1001</v>
      </c>
      <c r="I59" s="33">
        <v>1551</v>
      </c>
    </row>
    <row r="60" spans="1:9" ht="15" customHeight="1" x14ac:dyDescent="0.35">
      <c r="A60" s="29"/>
      <c r="B60" s="68"/>
      <c r="C60" s="16"/>
      <c r="D60" s="17"/>
      <c r="E60" s="17"/>
      <c r="F60" s="16"/>
      <c r="G60" s="18"/>
      <c r="H60" s="18"/>
      <c r="I60" s="33"/>
    </row>
    <row r="61" spans="1:9" ht="30" customHeight="1" thickBot="1" x14ac:dyDescent="0.4">
      <c r="A61" s="174" t="s">
        <v>35</v>
      </c>
      <c r="B61" s="175"/>
      <c r="C61" s="175"/>
      <c r="D61" s="175"/>
      <c r="E61" s="175"/>
      <c r="F61" s="175"/>
      <c r="G61" s="175"/>
      <c r="H61" s="175"/>
      <c r="I61" s="176"/>
    </row>
    <row r="62" spans="1:9" ht="15" thickBot="1" x14ac:dyDescent="0.4">
      <c r="A62" s="5"/>
      <c r="B62" s="5"/>
      <c r="C62" s="6"/>
      <c r="D62" s="3"/>
      <c r="E62" s="3"/>
      <c r="F62" s="6"/>
      <c r="G62" s="7"/>
      <c r="H62" s="7"/>
      <c r="I62" s="6"/>
    </row>
    <row r="63" spans="1:9" x14ac:dyDescent="0.35">
      <c r="A63" s="46" t="s">
        <v>31</v>
      </c>
      <c r="B63" s="70"/>
      <c r="C63" s="23"/>
      <c r="D63" s="23"/>
      <c r="E63" s="23"/>
      <c r="F63" s="23"/>
      <c r="G63" s="23"/>
      <c r="H63" s="23"/>
      <c r="I63" s="24"/>
    </row>
    <row r="64" spans="1:9" x14ac:dyDescent="0.35">
      <c r="A64" s="32" t="s">
        <v>87</v>
      </c>
      <c r="B64" s="73" t="s">
        <v>59</v>
      </c>
      <c r="C64" s="56" t="s">
        <v>0</v>
      </c>
      <c r="D64" s="56" t="s">
        <v>6</v>
      </c>
      <c r="E64" s="56" t="s">
        <v>1</v>
      </c>
      <c r="F64" s="56" t="s">
        <v>2</v>
      </c>
      <c r="G64" s="56" t="s">
        <v>3</v>
      </c>
      <c r="H64" s="56" t="s">
        <v>4</v>
      </c>
      <c r="I64" s="57" t="s">
        <v>5</v>
      </c>
    </row>
    <row r="65" spans="1:9" x14ac:dyDescent="0.35">
      <c r="A65" s="27" t="s">
        <v>52</v>
      </c>
      <c r="B65" s="81">
        <f>SUM(C65:I65)</f>
        <v>6968</v>
      </c>
      <c r="C65" s="16">
        <v>4937</v>
      </c>
      <c r="D65" s="17">
        <v>162</v>
      </c>
      <c r="E65" s="17">
        <v>426</v>
      </c>
      <c r="F65" s="51">
        <v>762</v>
      </c>
      <c r="G65" s="18">
        <v>2</v>
      </c>
      <c r="H65" s="63">
        <v>487</v>
      </c>
      <c r="I65" s="47">
        <v>192</v>
      </c>
    </row>
    <row r="66" spans="1:9" x14ac:dyDescent="0.35">
      <c r="A66" s="27" t="s">
        <v>53</v>
      </c>
      <c r="B66" s="81">
        <f t="shared" ref="B66:B71" si="6">SUM(C66:I66)</f>
        <v>6870</v>
      </c>
      <c r="C66" s="50">
        <f t="shared" ref="C66" si="7">C65-C70</f>
        <v>4937</v>
      </c>
      <c r="D66" s="18">
        <f t="shared" ref="D66:E66" si="8">D65-D70</f>
        <v>158</v>
      </c>
      <c r="E66" s="18">
        <f t="shared" si="8"/>
        <v>393</v>
      </c>
      <c r="F66" s="50">
        <f>F65-F70</f>
        <v>720</v>
      </c>
      <c r="G66" s="18">
        <f>G65-G70</f>
        <v>2</v>
      </c>
      <c r="H66" s="18">
        <v>468</v>
      </c>
      <c r="I66" s="76">
        <f>I65-I70</f>
        <v>192</v>
      </c>
    </row>
    <row r="67" spans="1:9" x14ac:dyDescent="0.35">
      <c r="A67" s="27" t="s">
        <v>16</v>
      </c>
      <c r="B67" s="81">
        <f t="shared" si="6"/>
        <v>6331</v>
      </c>
      <c r="C67" s="16">
        <v>4663</v>
      </c>
      <c r="D67" s="50">
        <v>158</v>
      </c>
      <c r="E67" s="50">
        <v>219</v>
      </c>
      <c r="F67" s="49">
        <v>718</v>
      </c>
      <c r="G67" s="18">
        <v>2</v>
      </c>
      <c r="H67" s="63">
        <v>404</v>
      </c>
      <c r="I67" s="74">
        <v>167</v>
      </c>
    </row>
    <row r="68" spans="1:9" x14ac:dyDescent="0.35">
      <c r="A68" s="27" t="s">
        <v>17</v>
      </c>
      <c r="B68" s="81">
        <f t="shared" si="6"/>
        <v>86</v>
      </c>
      <c r="C68" s="16">
        <v>0</v>
      </c>
      <c r="D68" s="17">
        <v>0</v>
      </c>
      <c r="E68" s="17">
        <v>20</v>
      </c>
      <c r="F68" s="51">
        <v>2</v>
      </c>
      <c r="G68" s="18">
        <v>0</v>
      </c>
      <c r="H68" s="63">
        <v>64</v>
      </c>
      <c r="I68" s="75">
        <v>0</v>
      </c>
    </row>
    <row r="69" spans="1:9" x14ac:dyDescent="0.35">
      <c r="A69" s="27" t="s">
        <v>18</v>
      </c>
      <c r="B69" s="81">
        <f t="shared" si="6"/>
        <v>285</v>
      </c>
      <c r="C69" s="16">
        <v>274</v>
      </c>
      <c r="D69" s="17">
        <v>0</v>
      </c>
      <c r="E69" s="17">
        <v>11</v>
      </c>
      <c r="F69" s="51">
        <v>0</v>
      </c>
      <c r="G69" s="18">
        <v>0</v>
      </c>
      <c r="H69" s="84">
        <v>0</v>
      </c>
      <c r="I69" s="75">
        <v>0</v>
      </c>
    </row>
    <row r="70" spans="1:9" x14ac:dyDescent="0.35">
      <c r="A70" s="27" t="s">
        <v>51</v>
      </c>
      <c r="B70" s="81">
        <f t="shared" si="6"/>
        <v>98</v>
      </c>
      <c r="C70" s="16">
        <v>0</v>
      </c>
      <c r="D70" s="17">
        <v>4</v>
      </c>
      <c r="E70" s="17">
        <v>33</v>
      </c>
      <c r="F70" s="51">
        <v>42</v>
      </c>
      <c r="G70" s="18">
        <v>0</v>
      </c>
      <c r="H70" s="63">
        <v>19</v>
      </c>
      <c r="I70" s="75">
        <v>0</v>
      </c>
    </row>
    <row r="71" spans="1:9" ht="15" thickBot="1" x14ac:dyDescent="0.4">
      <c r="A71" s="151" t="s">
        <v>19</v>
      </c>
      <c r="B71" s="152">
        <f t="shared" si="6"/>
        <v>168</v>
      </c>
      <c r="C71" s="153">
        <v>0</v>
      </c>
      <c r="D71" s="154">
        <v>0</v>
      </c>
      <c r="E71" s="154">
        <v>143</v>
      </c>
      <c r="F71" s="153">
        <v>0</v>
      </c>
      <c r="G71" s="155">
        <v>0</v>
      </c>
      <c r="H71" s="156">
        <v>0</v>
      </c>
      <c r="I71" s="157">
        <v>25</v>
      </c>
    </row>
    <row r="72" spans="1:9" x14ac:dyDescent="0.35">
      <c r="A72" s="31"/>
      <c r="B72" s="69"/>
      <c r="C72" s="12"/>
      <c r="D72" s="12"/>
      <c r="E72" s="12"/>
      <c r="F72" s="12"/>
      <c r="G72" s="12"/>
      <c r="H72" s="12"/>
      <c r="I72" s="12"/>
    </row>
  </sheetData>
  <mergeCells count="3">
    <mergeCell ref="A1:I1"/>
    <mergeCell ref="A40:I40"/>
    <mergeCell ref="A61:I61"/>
  </mergeCells>
  <pageMargins left="0.7" right="0.7" top="0.78740157499999996" bottom="0.78740157499999996" header="0.3" footer="0.3"/>
  <pageSetup paperSize="9" orientation="portrait" horizontalDpi="300" verticalDpi="0" copies="0" r:id="rId1"/>
  <ignoredErrors>
    <ignoredError sqref="B8:C8" formula="1"/>
    <ignoredError sqref="D8:I8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A8082-16BB-41AE-97E3-FF9E2F5366C7}">
  <dimension ref="A1:I69"/>
  <sheetViews>
    <sheetView topLeftCell="A59" zoomScale="80" zoomScaleNormal="80" workbookViewId="0">
      <selection activeCell="B54" sqref="B54"/>
    </sheetView>
  </sheetViews>
  <sheetFormatPr defaultRowHeight="14.5" x14ac:dyDescent="0.35"/>
  <cols>
    <col min="1" max="1" width="56.7265625" customWidth="1"/>
    <col min="2" max="2" width="20.7265625" customWidth="1"/>
    <col min="3" max="7" width="13.7265625" customWidth="1"/>
    <col min="8" max="8" width="15.54296875" customWidth="1"/>
    <col min="9" max="9" width="13.7265625" customWidth="1"/>
  </cols>
  <sheetData>
    <row r="1" spans="1:9" x14ac:dyDescent="0.35">
      <c r="A1" s="170" t="s">
        <v>40</v>
      </c>
      <c r="B1" s="170"/>
      <c r="C1" s="170"/>
      <c r="D1" s="170"/>
      <c r="E1" s="170"/>
      <c r="F1" s="170"/>
      <c r="G1" s="170"/>
      <c r="H1" s="170"/>
      <c r="I1" s="170"/>
    </row>
    <row r="2" spans="1:9" ht="15" thickBot="1" x14ac:dyDescent="0.4"/>
    <row r="3" spans="1:9" x14ac:dyDescent="0.35">
      <c r="A3" s="22" t="s">
        <v>29</v>
      </c>
      <c r="B3" s="35"/>
      <c r="C3" s="35"/>
      <c r="D3" s="35"/>
      <c r="E3" s="35"/>
      <c r="F3" s="35"/>
      <c r="G3" s="35"/>
      <c r="H3" s="35"/>
      <c r="I3" s="36"/>
    </row>
    <row r="4" spans="1:9" x14ac:dyDescent="0.35">
      <c r="A4" s="25" t="s">
        <v>42</v>
      </c>
      <c r="B4" s="53" t="s">
        <v>59</v>
      </c>
      <c r="C4" s="53" t="s">
        <v>0</v>
      </c>
      <c r="D4" s="53" t="s">
        <v>6</v>
      </c>
      <c r="E4" s="53" t="s">
        <v>1</v>
      </c>
      <c r="F4" s="53" t="s">
        <v>2</v>
      </c>
      <c r="G4" s="53" t="s">
        <v>3</v>
      </c>
      <c r="H4" s="53" t="s">
        <v>4</v>
      </c>
      <c r="I4" s="54" t="s">
        <v>5</v>
      </c>
    </row>
    <row r="5" spans="1:9" x14ac:dyDescent="0.35">
      <c r="A5" s="37" t="s">
        <v>61</v>
      </c>
      <c r="B5" s="94">
        <f>'Pojištěnci do 18 let_počty'!B6/'Pojištěnci do 18 let_počty'!B5</f>
        <v>0.93694824129761256</v>
      </c>
      <c r="C5" s="95">
        <f>'Pojištěnci do 18 let_počty'!C6/'Pojištěnci do 18 let_počty'!C5</f>
        <v>0.91727910910845156</v>
      </c>
      <c r="D5" s="95">
        <f>'Pojištěnci do 18 let_počty'!D6/'Pojištěnci do 18 let_počty'!D5</f>
        <v>0.9522622515579483</v>
      </c>
      <c r="E5" s="95">
        <f>'Pojištěnci do 18 let_počty'!E6/'Pojištěnci do 18 let_počty'!E5</f>
        <v>0.96542853876348111</v>
      </c>
      <c r="F5" s="95">
        <f>'Pojištěnci do 18 let_počty'!F6/'Pojištěnci do 18 let_počty'!F5</f>
        <v>0.95354869686908961</v>
      </c>
      <c r="G5" s="95">
        <f>'Pojištěnci do 18 let_počty'!G6/'Pojištěnci do 18 let_počty'!G5</f>
        <v>0.93579417615025928</v>
      </c>
      <c r="H5" s="95">
        <f>'Pojištěnci do 18 let_počty'!H6/'Pojištěnci do 18 let_počty'!H5</f>
        <v>0.97085531374617762</v>
      </c>
      <c r="I5" s="96">
        <f>'Pojištěnci do 18 let_počty'!I6/'Pojištěnci do 18 let_počty'!I5</f>
        <v>0.93400257004470122</v>
      </c>
    </row>
    <row r="6" spans="1:9" x14ac:dyDescent="0.35">
      <c r="A6" s="37" t="s">
        <v>62</v>
      </c>
      <c r="B6" s="94">
        <f>'Pojištěnci do 18 let_počty'!B7/'Pojištěnci do 18 let_počty'!B5</f>
        <v>1.5147621651175506E-2</v>
      </c>
      <c r="C6" s="95">
        <f>'Pojištěnci do 18 let_počty'!C7/'Pojištěnci do 18 let_počty'!C5</f>
        <v>1.5294070476591832E-2</v>
      </c>
      <c r="D6" s="95">
        <f>'Pojištěnci do 18 let_počty'!D7/'Pojištěnci do 18 let_počty'!D5</f>
        <v>1.9027250267340243E-2</v>
      </c>
      <c r="E6" s="95">
        <f>'Pojištěnci do 18 let_počty'!E7/'Pojištěnci do 18 let_počty'!E5</f>
        <v>1.3840017276203299E-2</v>
      </c>
      <c r="F6" s="95">
        <f>'Pojištěnci do 18 let_počty'!F7/'Pojištěnci do 18 let_počty'!F5</f>
        <v>1.4673763474859616E-2</v>
      </c>
      <c r="G6" s="95">
        <f>'Pojištěnci do 18 let_počty'!G7/'Pojištěnci do 18 let_počty'!G5</f>
        <v>5.5760263475397004E-2</v>
      </c>
      <c r="H6" s="95">
        <f>'Pojištěnci do 18 let_počty'!H7/'Pojištěnci do 18 let_počty'!H5</f>
        <v>1.3833801255342358E-2</v>
      </c>
      <c r="I6" s="96">
        <f>'Pojištěnci do 18 let_počty'!I7/'Pojištěnci do 18 let_počty'!I5</f>
        <v>3.2509967160539929E-3</v>
      </c>
    </row>
    <row r="7" spans="1:9" x14ac:dyDescent="0.35">
      <c r="A7" s="37" t="s">
        <v>63</v>
      </c>
      <c r="B7" s="94">
        <f>'Pojištěnci do 18 let_počty'!B8/'Pojištěnci do 18 let_počty'!B5</f>
        <v>0.95209586294878801</v>
      </c>
      <c r="C7" s="95">
        <f>'Pojištěnci do 18 let_počty'!C8/'Pojištěnci do 18 let_počty'!C5</f>
        <v>0.93257317958504338</v>
      </c>
      <c r="D7" s="95">
        <f>'Pojištěnci do 18 let_počty'!D8/'Pojištěnci do 18 let_počty'!D5</f>
        <v>0.9712895018252885</v>
      </c>
      <c r="E7" s="95">
        <f>'Pojištěnci do 18 let_počty'!E8/'Pojištěnci do 18 let_počty'!E5</f>
        <v>0.97926855603968443</v>
      </c>
      <c r="F7" s="95">
        <f>'Pojištěnci do 18 let_počty'!F8/'Pojištěnci do 18 let_počty'!F5</f>
        <v>0.96822246034394932</v>
      </c>
      <c r="G7" s="95">
        <f>'Pojištěnci do 18 let_počty'!G8/'Pojištěnci do 18 let_počty'!G5</f>
        <v>0.99155443962565626</v>
      </c>
      <c r="H7" s="95">
        <f>'Pojištěnci do 18 let_počty'!H8/'Pojištěnci do 18 let_počty'!H5</f>
        <v>0.98468911500152001</v>
      </c>
      <c r="I7" s="96">
        <f>'Pojištěnci do 18 let_počty'!I8/'Pojištěnci do 18 let_počty'!I5</f>
        <v>0.93725356676075522</v>
      </c>
    </row>
    <row r="8" spans="1:9" x14ac:dyDescent="0.35">
      <c r="A8" s="37" t="s">
        <v>64</v>
      </c>
      <c r="B8" s="94">
        <f>'Pojištěnci do 18 let_počty'!B9/'Pojištěnci do 18 let_počty'!B5</f>
        <v>4.7904137051211958E-2</v>
      </c>
      <c r="C8" s="95">
        <f>'Pojištěnci do 18 let_počty'!C9/'Pojištěnci do 18 let_počty'!C5</f>
        <v>6.7426820414956595E-2</v>
      </c>
      <c r="D8" s="95">
        <f>'Pojištěnci do 18 let_počty'!D9/'Pojištěnci do 18 let_počty'!D5</f>
        <v>2.8710498174711458E-2</v>
      </c>
      <c r="E8" s="95">
        <f>'Pojištěnci do 18 let_počty'!E9/'Pojištěnci do 18 let_počty'!E5</f>
        <v>2.0731443960315545E-2</v>
      </c>
      <c r="F8" s="95">
        <f>'Pojištěnci do 18 let_počty'!F9/'Pojištěnci do 18 let_počty'!F5</f>
        <v>3.1777539656050735E-2</v>
      </c>
      <c r="G8" s="95">
        <f>'Pojištěnci do 18 let_počty'!G9/'Pojištěnci do 18 let_počty'!G5</f>
        <v>8.4455603743437569E-3</v>
      </c>
      <c r="H8" s="95">
        <f>'Pojištěnci do 18 let_počty'!H9/'Pojištěnci do 18 let_počty'!H5</f>
        <v>1.5310884998479999E-2</v>
      </c>
      <c r="I8" s="96">
        <f>'Pojištěnci do 18 let_počty'!I9/'Pojištěnci do 18 let_počty'!I5</f>
        <v>6.2746433239244809E-2</v>
      </c>
    </row>
    <row r="9" spans="1:9" x14ac:dyDescent="0.35">
      <c r="A9" s="37" t="s">
        <v>65</v>
      </c>
      <c r="B9" s="94">
        <f>'Pojištěnci do 18 let_počty'!B10/'Pojištěnci do 18 let_počty'!B5</f>
        <v>1.7946965554948058E-2</v>
      </c>
      <c r="C9" s="95">
        <f>'Pojištěnci do 18 let_počty'!C10/'Pojištěnci do 18 let_počty'!C5</f>
        <v>2.6634101648241499E-2</v>
      </c>
      <c r="D9" s="95">
        <f>'Pojištěnci do 18 let_počty'!D10/'Pojištěnci do 18 let_počty'!D5</f>
        <v>7.5887753973229105E-3</v>
      </c>
      <c r="E9" s="95">
        <f>'Pojištěnci do 18 let_počty'!E10/'Pojištěnci do 18 let_počty'!E5</f>
        <v>7.7806430304493083E-3</v>
      </c>
      <c r="F9" s="95">
        <f>'Pojištěnci do 18 let_počty'!F10/'Pojištěnci do 18 let_počty'!F5</f>
        <v>1.2027099033264824E-2</v>
      </c>
      <c r="G9" s="95">
        <f>'Pojištěnci do 18 let_počty'!G10/'Pojištěnci do 18 let_počty'!G5</f>
        <v>3.0325757328724689E-3</v>
      </c>
      <c r="H9" s="95">
        <f>'Pojištěnci do 18 let_počty'!H10/'Pojištěnci do 18 let_počty'!H5</f>
        <v>3.1651794495806585E-3</v>
      </c>
      <c r="I9" s="96">
        <f>'Pojištěnci do 18 let_počty'!I10/'Pojištěnci do 18 let_počty'!I5</f>
        <v>1.8209974848707837E-2</v>
      </c>
    </row>
    <row r="10" spans="1:9" x14ac:dyDescent="0.35">
      <c r="A10" s="181" t="s">
        <v>21</v>
      </c>
      <c r="B10" s="182"/>
      <c r="C10" s="182"/>
      <c r="D10" s="182"/>
      <c r="E10" s="182"/>
      <c r="F10" s="182"/>
      <c r="G10" s="182"/>
      <c r="H10" s="182"/>
      <c r="I10" s="183"/>
    </row>
    <row r="11" spans="1:9" x14ac:dyDescent="0.35">
      <c r="A11" s="97"/>
      <c r="B11" s="98"/>
      <c r="C11" s="99"/>
      <c r="D11" s="99"/>
      <c r="E11" s="99"/>
      <c r="F11" s="99"/>
      <c r="G11" s="99"/>
      <c r="H11" s="99"/>
      <c r="I11" s="100"/>
    </row>
    <row r="12" spans="1:9" x14ac:dyDescent="0.35">
      <c r="A12" s="25" t="s">
        <v>54</v>
      </c>
      <c r="B12" s="65"/>
      <c r="C12" s="10"/>
      <c r="D12" s="10"/>
      <c r="E12" s="10"/>
      <c r="F12" s="10"/>
      <c r="G12" s="10"/>
      <c r="H12" s="10"/>
      <c r="I12" s="26"/>
    </row>
    <row r="13" spans="1:9" ht="15" customHeight="1" x14ac:dyDescent="0.35">
      <c r="A13" s="101" t="s">
        <v>66</v>
      </c>
      <c r="B13" s="52" t="s">
        <v>59</v>
      </c>
      <c r="C13" s="52" t="s">
        <v>0</v>
      </c>
      <c r="D13" s="52" t="s">
        <v>6</v>
      </c>
      <c r="E13" s="52" t="s">
        <v>1</v>
      </c>
      <c r="F13" s="52" t="s">
        <v>2</v>
      </c>
      <c r="G13" s="52" t="s">
        <v>3</v>
      </c>
      <c r="H13" s="52" t="s">
        <v>4</v>
      </c>
      <c r="I13" s="55" t="s">
        <v>5</v>
      </c>
    </row>
    <row r="14" spans="1:9" ht="15" customHeight="1" x14ac:dyDescent="0.35">
      <c r="A14" s="102" t="s">
        <v>8</v>
      </c>
      <c r="B14" s="94">
        <f>'Pojištěnci do 18 let_počty'!B15/'Pojištěnci do 18 let_počty'!B$22</f>
        <v>4.8688022333629094E-2</v>
      </c>
      <c r="C14" s="95">
        <f>'Pojištěnci do 18 let_počty'!C15/'Pojištěnci do 18 let_počty'!C$22</f>
        <v>8.0997663405899409E-2</v>
      </c>
      <c r="D14" s="95">
        <f>'Pojištěnci do 18 let_počty'!D15/'Pojištěnci do 18 let_počty'!D$22</f>
        <v>8.99738190936244E-4</v>
      </c>
      <c r="E14" s="95">
        <f>'Pojištěnci do 18 let_počty'!E15/'Pojištěnci do 18 let_počty'!E$22</f>
        <v>1.514525984171949E-2</v>
      </c>
      <c r="F14" s="95">
        <f>'Pojištěnci do 18 let_počty'!F15/'Pojištěnci do 18 let_počty'!F$22</f>
        <v>3.3686417107289451E-2</v>
      </c>
      <c r="G14" s="95">
        <f>'Pojištěnci do 18 let_počty'!G15/'Pojištěnci do 18 let_počty'!G$22</f>
        <v>5.5434180063260185E-4</v>
      </c>
      <c r="H14" s="95">
        <f>'Pojištěnci do 18 let_počty'!H15/'Pojištěnci do 18 let_počty'!H$22</f>
        <v>1.3447542068274888E-3</v>
      </c>
      <c r="I14" s="96">
        <f>'Pojištěnci do 18 let_počty'!I15/'Pojištěnci do 18 let_počty'!I$22</f>
        <v>9.4362528695037962E-3</v>
      </c>
    </row>
    <row r="15" spans="1:9" ht="15" customHeight="1" x14ac:dyDescent="0.35">
      <c r="A15" s="102" t="s">
        <v>9</v>
      </c>
      <c r="B15" s="94">
        <f>'Pojištěnci do 18 let_počty'!B16/'Pojištěnci do 18 let_počty'!B$22</f>
        <v>3.3485405077291364E-2</v>
      </c>
      <c r="C15" s="95">
        <f>'Pojištěnci do 18 let_počty'!C16/'Pojištěnci do 18 let_počty'!C$22</f>
        <v>5.7848405460071882E-2</v>
      </c>
      <c r="D15" s="95">
        <f>'Pojištěnci do 18 let_počty'!D16/'Pojištěnci do 18 let_počty'!D$22</f>
        <v>3.8865739887163982E-3</v>
      </c>
      <c r="E15" s="95">
        <f>'Pojištěnci do 18 let_počty'!E16/'Pojištěnci do 18 let_počty'!E$22</f>
        <v>3.3885494340773108E-3</v>
      </c>
      <c r="F15" s="95">
        <f>'Pojištěnci do 18 let_počty'!F16/'Pojištěnci do 18 let_počty'!F$22</f>
        <v>1.1746037322652988E-2</v>
      </c>
      <c r="G15" s="95">
        <f>'Pojištěnci do 18 let_počty'!G16/'Pojištěnci do 18 let_počty'!G$22</f>
        <v>5.0869012293344642E-3</v>
      </c>
      <c r="H15" s="95">
        <f>'Pojištěnci do 18 let_počty'!H16/'Pojištěnci do 18 let_počty'!H$22</f>
        <v>6.015629191180415E-3</v>
      </c>
      <c r="I15" s="96">
        <f>'Pojištěnci do 18 let_počty'!I16/'Pojištěnci do 18 let_počty'!I$22</f>
        <v>2.5384072046618399E-3</v>
      </c>
    </row>
    <row r="16" spans="1:9" x14ac:dyDescent="0.35">
      <c r="A16" s="102" t="s">
        <v>14</v>
      </c>
      <c r="B16" s="94">
        <f>'Pojištěnci do 18 let_počty'!B17/'Pojištěnci do 18 let_počty'!B$22</f>
        <v>4.7394250439422174E-4</v>
      </c>
      <c r="C16" s="95">
        <f>'Pojištěnci do 18 let_počty'!C17/'Pojištěnci do 18 let_počty'!C$22</f>
        <v>3.9924280360581087E-4</v>
      </c>
      <c r="D16" s="95">
        <f>'Pojištěnci do 18 let_počty'!D17/'Pojištěnci do 18 let_počty'!D$22</f>
        <v>1.334857479995575E-3</v>
      </c>
      <c r="E16" s="95">
        <f>'Pojištěnci do 18 let_počty'!E17/'Pojištěnci do 18 let_počty'!E$22</f>
        <v>9.1144675499549039E-4</v>
      </c>
      <c r="F16" s="95">
        <f>'Pojištěnci do 18 let_počty'!F17/'Pojištěnci do 18 let_počty'!F$22</f>
        <v>5.8554523044132544E-5</v>
      </c>
      <c r="G16" s="95">
        <f>'Pojištěnci do 18 let_počty'!G17/'Pojištěnci do 18 let_počty'!G$22</f>
        <v>4.5651677699155445E-4</v>
      </c>
      <c r="H16" s="95">
        <f>'Pojištěnci do 18 let_počty'!H17/'Pojištěnci do 18 let_počty'!H$22</f>
        <v>2.1458843725970566E-5</v>
      </c>
      <c r="I16" s="96">
        <f>'Pojištěnci do 18 let_počty'!I17/'Pojištěnci do 18 let_počty'!I$22</f>
        <v>8.1670492671728767E-4</v>
      </c>
    </row>
    <row r="17" spans="1:9" x14ac:dyDescent="0.35">
      <c r="A17" s="102" t="s">
        <v>10</v>
      </c>
      <c r="B17" s="94">
        <f>'Pojištěnci do 18 let_počty'!B18/'Pojištěnci do 18 let_počty'!B$22</f>
        <v>8.8262677164493136E-3</v>
      </c>
      <c r="C17" s="95">
        <f>'Pojištěnci do 18 let_počty'!C18/'Pojištěnci do 18 let_počty'!C$22</f>
        <v>1.4752362826400186E-2</v>
      </c>
      <c r="D17" s="95">
        <f>'Pojištěnci do 18 let_počty'!D18/'Pojištěnci do 18 let_počty'!D$22</f>
        <v>5.383679339208673E-3</v>
      </c>
      <c r="E17" s="95">
        <f>'Pojištěnci do 18 let_počty'!E18/'Pojištěnci do 18 let_počty'!E$22</f>
        <v>6.2880298776692373E-4</v>
      </c>
      <c r="F17" s="95">
        <f>'Pojištěnci do 18 let_počty'!F18/'Pojištěnci do 18 let_počty'!F$22</f>
        <v>3.8587430686083347E-3</v>
      </c>
      <c r="G17" s="95">
        <f>'Pojištěnci do 18 let_počty'!G18/'Pojištěnci do 18 let_počty'!G$22</f>
        <v>5.5760263475397006E-3</v>
      </c>
      <c r="H17" s="95">
        <f>'Pojištěnci do 18 let_počty'!H18/'Pojištěnci do 18 let_počty'!H$22</f>
        <v>8.5835374903882257E-4</v>
      </c>
      <c r="I17" s="96">
        <f>'Pojištěnci do 18 let_počty'!I18/'Pojištěnci do 18 let_počty'!I$22</f>
        <v>8.49814585908529E-4</v>
      </c>
    </row>
    <row r="18" spans="1:9" s="4" customFormat="1" ht="15" customHeight="1" x14ac:dyDescent="0.35">
      <c r="A18" s="102" t="s">
        <v>11</v>
      </c>
      <c r="B18" s="94">
        <f>'Pojištěnci do 18 let_počty'!B19/'Pojištěnci do 18 let_počty'!B$22</f>
        <v>0.90829394825550425</v>
      </c>
      <c r="C18" s="95">
        <f>'Pojištěnci do 18 let_počty'!C19/'Pojištěnci do 18 let_počty'!C$22</f>
        <v>0.84566450467020238</v>
      </c>
      <c r="D18" s="95">
        <f>'Pojištěnci do 18 let_počty'!D19/'Pojištěnci do 18 let_počty'!D$22</f>
        <v>0.9884877760979387</v>
      </c>
      <c r="E18" s="95">
        <f>'Pojištěnci do 18 let_počty'!E19/'Pojištěnci do 18 let_počty'!E$22</f>
        <v>0.97992594098144081</v>
      </c>
      <c r="F18" s="95">
        <f>'Pojištěnci do 18 let_počty'!F19/'Pojištěnci do 18 let_počty'!F$22</f>
        <v>0.950421885338533</v>
      </c>
      <c r="G18" s="95">
        <f>'Pojištěnci do 18 let_počty'!G19/'Pojištěnci do 18 let_počty'!G$22</f>
        <v>0.98822838882186059</v>
      </c>
      <c r="H18" s="95">
        <f>'Pojištěnci do 18 let_počty'!H19/'Pojištěnci do 18 let_počty'!H$22</f>
        <v>0.99154521557196762</v>
      </c>
      <c r="I18" s="96">
        <f>'Pojištěnci do 18 let_počty'!I19/'Pojištěnci do 18 let_počty'!I$22</f>
        <v>0.98623741832950729</v>
      </c>
    </row>
    <row r="19" spans="1:9" x14ac:dyDescent="0.35">
      <c r="A19" s="102" t="s">
        <v>12</v>
      </c>
      <c r="B19" s="94">
        <f>'Pojištěnci do 18 let_počty'!B20/'Pojištěnci do 18 let_počty'!B$22</f>
        <v>5.9242813049277714E-6</v>
      </c>
      <c r="C19" s="95">
        <f>'Pojištěnci do 18 let_počty'!C20/'Pojištěnci do 18 let_počty'!C$22</f>
        <v>1.109007787793919E-5</v>
      </c>
      <c r="D19" s="95">
        <f>'Pojištěnci do 18 let_počty'!D20/'Pojištěnci do 18 let_počty'!D$22</f>
        <v>0</v>
      </c>
      <c r="E19" s="95">
        <f>'Pojištěnci do 18 let_počty'!E20/'Pojištěnci do 18 let_počty'!E$22</f>
        <v>0</v>
      </c>
      <c r="F19" s="95">
        <f>'Pojištěnci do 18 let_počty'!F20/'Pojištěnci do 18 let_počty'!F$22</f>
        <v>0</v>
      </c>
      <c r="G19" s="95">
        <f>'Pojištěnci do 18 let_počty'!G20/'Pojištěnci do 18 let_počty'!G$22</f>
        <v>0</v>
      </c>
      <c r="H19" s="95">
        <f>'Pojištěnci do 18 let_počty'!H20/'Pojištěnci do 18 let_počty'!H$22</f>
        <v>0</v>
      </c>
      <c r="I19" s="96">
        <f>'Pojištěnci do 18 let_počty'!I20/'Pojištěnci do 18 let_počty'!I$22</f>
        <v>0</v>
      </c>
    </row>
    <row r="20" spans="1:9" x14ac:dyDescent="0.35">
      <c r="A20" s="102" t="s">
        <v>13</v>
      </c>
      <c r="B20" s="94">
        <f>'Pojištěnci do 18 let_počty'!B21/'Pojištěnci do 18 let_počty'!B$22</f>
        <v>2.2648983142685403E-4</v>
      </c>
      <c r="C20" s="95">
        <f>'Pojištěnci do 18 let_počty'!C21/'Pojištěnci do 18 let_počty'!C$22</f>
        <v>3.2673075594236232E-4</v>
      </c>
      <c r="D20" s="95">
        <f>'Pojištěnci do 18 let_počty'!D21/'Pojištěnci do 18 let_počty'!D$22</f>
        <v>7.3749032043954421E-6</v>
      </c>
      <c r="E20" s="95">
        <f>'Pojištěnci do 18 let_počty'!E21/'Pojištěnci do 18 let_počty'!E$22</f>
        <v>0</v>
      </c>
      <c r="F20" s="95">
        <f>'Pojištěnci do 18 let_počty'!F21/'Pojištěnci do 18 let_počty'!F$22</f>
        <v>2.2836263987211693E-4</v>
      </c>
      <c r="G20" s="95">
        <f>'Pojištěnci do 18 let_počty'!G21/'Pojištěnci do 18 let_počty'!G$22</f>
        <v>9.7825023641047378E-5</v>
      </c>
      <c r="H20" s="95">
        <f>'Pojištěnci do 18 let_počty'!H21/'Pojištěnci do 18 let_počty'!H$22</f>
        <v>2.1458843725970564E-4</v>
      </c>
      <c r="I20" s="96">
        <f>'Pojištěnci do 18 let_počty'!I21/'Pojištěnci do 18 let_počty'!I$22</f>
        <v>1.2140208370121843E-4</v>
      </c>
    </row>
    <row r="21" spans="1:9" x14ac:dyDescent="0.35">
      <c r="A21" s="184"/>
      <c r="B21" s="185"/>
      <c r="C21" s="185"/>
      <c r="D21" s="185"/>
      <c r="E21" s="185"/>
      <c r="F21" s="185"/>
      <c r="G21" s="185"/>
      <c r="H21" s="185"/>
      <c r="I21" s="186"/>
    </row>
    <row r="22" spans="1:9" x14ac:dyDescent="0.35">
      <c r="A22" s="103" t="s">
        <v>67</v>
      </c>
      <c r="B22" s="58" t="s">
        <v>59</v>
      </c>
      <c r="C22" s="58" t="s">
        <v>0</v>
      </c>
      <c r="D22" s="58" t="s">
        <v>6</v>
      </c>
      <c r="E22" s="58" t="s">
        <v>1</v>
      </c>
      <c r="F22" s="58" t="s">
        <v>2</v>
      </c>
      <c r="G22" s="58" t="s">
        <v>3</v>
      </c>
      <c r="H22" s="58" t="s">
        <v>4</v>
      </c>
      <c r="I22" s="59" t="s">
        <v>5</v>
      </c>
    </row>
    <row r="23" spans="1:9" x14ac:dyDescent="0.35">
      <c r="A23" s="102" t="s">
        <v>8</v>
      </c>
      <c r="B23" s="120">
        <f>'Pojištěnci do 18 let_počty'!B25/'Pojištěnci do 18 let_počty'!B15</f>
        <v>0.51618790890966781</v>
      </c>
      <c r="C23" s="121">
        <f>'Pojištěnci do 18 let_počty'!C25/'Pojištěnci do 18 let_počty'!C15</f>
        <v>0.50961062487493025</v>
      </c>
      <c r="D23" s="121">
        <f>'Pojištěnci do 18 let_počty'!D25/'Pojištěnci do 18 let_počty'!D15</f>
        <v>0.56557377049180324</v>
      </c>
      <c r="E23" s="121">
        <f>'Pojištěnci do 18 let_počty'!E25/'Pojištěnci do 18 let_počty'!E15</f>
        <v>0.57265674145523171</v>
      </c>
      <c r="F23" s="121">
        <f>'Pojištěnci do 18 let_počty'!F25/'Pojištěnci do 18 let_počty'!F15</f>
        <v>0.5470189466365375</v>
      </c>
      <c r="G23" s="121">
        <f>'Pojištěnci do 18 let_počty'!G25/'Pojištěnci do 18 let_počty'!G15</f>
        <v>0.35294117647058826</v>
      </c>
      <c r="H23" s="121">
        <f>'Pojištěnci do 18 let_počty'!H25/'Pojištěnci do 18 let_počty'!H15</f>
        <v>0.44414893617021278</v>
      </c>
      <c r="I23" s="122">
        <f>'Pojištěnci do 18 let_počty'!I25/'Pojištěnci do 18 let_počty'!I15</f>
        <v>0.75204678362573096</v>
      </c>
    </row>
    <row r="24" spans="1:9" x14ac:dyDescent="0.35">
      <c r="A24" s="102" t="s">
        <v>9</v>
      </c>
      <c r="B24" s="120">
        <f>'Pojištěnci do 18 let_počty'!B26/'Pojištěnci do 18 let_počty'!B16</f>
        <v>0.1309081506280706</v>
      </c>
      <c r="C24" s="121">
        <f>'Pojištěnci do 18 let_počty'!C26/'Pojištěnci do 18 let_počty'!C16</f>
        <v>0.13406379495951984</v>
      </c>
      <c r="D24" s="121">
        <f>'Pojištěnci do 18 let_počty'!D26/'Pojištěnci do 18 let_počty'!D16</f>
        <v>8.5388994307400379E-2</v>
      </c>
      <c r="E24" s="121">
        <f>'Pojištěnci do 18 let_počty'!E26/'Pojištěnci do 18 let_počty'!E16</f>
        <v>7.0290534208059988E-2</v>
      </c>
      <c r="F24" s="121">
        <f>'Pojištěnci do 18 let_počty'!F26/'Pojištěnci do 18 let_počty'!F16</f>
        <v>9.1226321036889338E-2</v>
      </c>
      <c r="G24" s="121">
        <f>'Pojištěnci do 18 let_počty'!G26/'Pojištěnci do 18 let_počty'!G16</f>
        <v>3.8461538461538464E-2</v>
      </c>
      <c r="H24" s="121">
        <f>'Pojištěnci do 18 let_počty'!H26/'Pojištěnci do 18 let_počty'!H16</f>
        <v>9.1557669441141493E-2</v>
      </c>
      <c r="I24" s="122">
        <f>'Pojištěnci do 18 let_počty'!I26/'Pojištěnci do 18 let_počty'!I16</f>
        <v>0.28260869565217389</v>
      </c>
    </row>
    <row r="25" spans="1:9" x14ac:dyDescent="0.35">
      <c r="A25" s="102" t="s">
        <v>14</v>
      </c>
      <c r="B25" s="120">
        <f>'Pojištěnci do 18 let_počty'!B27/'Pojištěnci do 18 let_počty'!B17</f>
        <v>0.35673076923076924</v>
      </c>
      <c r="C25" s="121">
        <f>'Pojištěnci do 18 let_počty'!C27/'Pojištěnci do 18 let_počty'!C17</f>
        <v>0.51282051282051277</v>
      </c>
      <c r="D25" s="121">
        <f>'Pojištěnci do 18 let_počty'!D27/'Pojištěnci do 18 let_počty'!D17</f>
        <v>0.19889502762430938</v>
      </c>
      <c r="E25" s="121">
        <f>'Pojištěnci do 18 let_počty'!E27/'Pojištěnci do 18 let_počty'!E17</f>
        <v>9.0592334494773524E-2</v>
      </c>
      <c r="F25" s="121">
        <f>'Pojištěnci do 18 let_počty'!F27/'Pojištěnci do 18 let_počty'!F17</f>
        <v>0.2</v>
      </c>
      <c r="G25" s="121">
        <f>'Pojištěnci do 18 let_počty'!G27/'Pojištěnci do 18 let_počty'!G17</f>
        <v>0.2857142857142857</v>
      </c>
      <c r="H25" s="121">
        <f>'Pojištěnci do 18 let_počty'!H27/'Pojištěnci do 18 let_počty'!H17</f>
        <v>0.5</v>
      </c>
      <c r="I25" s="122">
        <f>'Pojištěnci do 18 let_počty'!I27/'Pojištěnci do 18 let_počty'!I17</f>
        <v>0.81081081081081086</v>
      </c>
    </row>
    <row r="26" spans="1:9" x14ac:dyDescent="0.35">
      <c r="A26" s="102" t="s">
        <v>10</v>
      </c>
      <c r="B26" s="120">
        <f>'Pojištěnci do 18 let_počty'!B28/'Pojištěnci do 18 let_počty'!B18</f>
        <v>0.27452498967368855</v>
      </c>
      <c r="C26" s="121">
        <f>'Pojištěnci do 18 let_počty'!C28/'Pojištěnci do 18 let_počty'!C18</f>
        <v>0.24217891632452437</v>
      </c>
      <c r="D26" s="121">
        <f>'Pojištěnci do 18 let_počty'!D28/'Pojištěnci do 18 let_počty'!D18</f>
        <v>1</v>
      </c>
      <c r="E26" s="121">
        <f>'Pojištěnci do 18 let_počty'!E28/'Pojištěnci do 18 let_počty'!E18</f>
        <v>0.5252525252525253</v>
      </c>
      <c r="F26" s="121">
        <f>'Pojištěnci do 18 let_počty'!F28/'Pojištěnci do 18 let_počty'!F18</f>
        <v>0.18209408194233687</v>
      </c>
      <c r="G26" s="121">
        <f>'Pojištěnci do 18 let_počty'!G28/'Pojištěnci do 18 let_počty'!G18</f>
        <v>0.40350877192982454</v>
      </c>
      <c r="H26" s="121">
        <f>'Pojištěnci do 18 let_počty'!H28/'Pojištěnci do 18 let_počty'!H18</f>
        <v>0.23749999999999999</v>
      </c>
      <c r="I26" s="122">
        <f>'Pojištěnci do 18 let_počty'!I28/'Pojištěnci do 18 let_počty'!I18</f>
        <v>0.63636363636363635</v>
      </c>
    </row>
    <row r="27" spans="1:9" x14ac:dyDescent="0.35">
      <c r="A27" s="102" t="s">
        <v>11</v>
      </c>
      <c r="B27" s="120">
        <f>'Pojištěnci do 18 let_počty'!B29/'Pojištěnci do 18 let_počty'!B19</f>
        <v>1.7064175166309356E-2</v>
      </c>
      <c r="C27" s="121">
        <f>'Pojištěnci do 18 let_počty'!C29/'Pojištěnci do 18 let_počty'!C19</f>
        <v>1.6970576130026713E-2</v>
      </c>
      <c r="D27" s="121">
        <f>'Pojištěnci do 18 let_počty'!D29/'Pojištěnci do 18 let_počty'!D19</f>
        <v>2.2479370905889549E-2</v>
      </c>
      <c r="E27" s="121">
        <f>'Pojištěnci do 18 let_počty'!E29/'Pojištěnci do 18 let_počty'!E19</f>
        <v>1.1641058714103765E-2</v>
      </c>
      <c r="F27" s="121">
        <f>'Pojištěnci do 18 let_počty'!F29/'Pojištěnci do 18 let_počty'!F19</f>
        <v>1.2093842798526313E-2</v>
      </c>
      <c r="G27" s="121">
        <f>'Pojištěnci do 18 let_počty'!G29/'Pojištěnci do 18 let_počty'!G19</f>
        <v>5.7414373391407644E-3</v>
      </c>
      <c r="H27" s="121">
        <f>'Pojištěnci do 18 let_počty'!H29/'Pojištěnci do 18 let_počty'!H19</f>
        <v>1.3948153411652677E-2</v>
      </c>
      <c r="I27" s="122">
        <f>'Pojištěnci do 18 let_počty'!I29/'Pojištěnci do 18 let_počty'!I19</f>
        <v>5.1241593088707599E-2</v>
      </c>
    </row>
    <row r="28" spans="1:9" x14ac:dyDescent="0.35">
      <c r="A28" s="102" t="s">
        <v>12</v>
      </c>
      <c r="B28" s="120">
        <f>'Pojištěnci do 18 let_počty'!B30/'Pojištěnci do 18 let_počty'!B20</f>
        <v>0.61538461538461542</v>
      </c>
      <c r="C28" s="121">
        <f>'Pojištěnci do 18 let_počty'!C30/'Pojištěnci do 18 let_počty'!C20</f>
        <v>0.61538461538461542</v>
      </c>
      <c r="D28" s="121"/>
      <c r="E28" s="121"/>
      <c r="F28" s="121"/>
      <c r="G28" s="121"/>
      <c r="H28" s="121"/>
      <c r="I28" s="122"/>
    </row>
    <row r="29" spans="1:9" x14ac:dyDescent="0.35">
      <c r="A29" s="102" t="s">
        <v>13</v>
      </c>
      <c r="B29" s="120">
        <f>'Pojištěnci do 18 let_počty'!B31/'Pojištěnci do 18 let_počty'!B21</f>
        <v>0.73843058350100599</v>
      </c>
      <c r="C29" s="121">
        <f>'Pojištěnci do 18 let_počty'!C31/'Pojištěnci do 18 let_počty'!C21</f>
        <v>0.79112271540469969</v>
      </c>
      <c r="D29" s="121">
        <f>'Pojištěnci do 18 let_počty'!D31/'Pojištěnci do 18 let_počty'!D21</f>
        <v>0</v>
      </c>
      <c r="E29" s="121"/>
      <c r="F29" s="121">
        <f>'Pojištěnci do 18 let_počty'!F31/'Pojištěnci do 18 let_počty'!F21</f>
        <v>0.30769230769230771</v>
      </c>
      <c r="G29" s="121">
        <f>'Pojištěnci do 18 let_počty'!G31/'Pojištěnci do 18 let_počty'!G21</f>
        <v>0.33333333333333331</v>
      </c>
      <c r="H29" s="121">
        <f>'Pojištěnci do 18 let_počty'!H31/'Pojištěnci do 18 let_počty'!H21</f>
        <v>0.55000000000000004</v>
      </c>
      <c r="I29" s="162" t="s">
        <v>95</v>
      </c>
    </row>
    <row r="30" spans="1:9" x14ac:dyDescent="0.35">
      <c r="A30" s="102" t="s">
        <v>86</v>
      </c>
      <c r="B30" s="120">
        <f>'Pojištěnci do 18 let_počty'!B32/'Pojištěnci do 18 let_počty'!B22</f>
        <v>4.7777961582402877E-2</v>
      </c>
      <c r="C30" s="120">
        <f>'Pojištěnci do 18 let_počty'!C32/'Pojištěnci do 18 let_počty'!C22</f>
        <v>6.7426820414956595E-2</v>
      </c>
      <c r="D30" s="120">
        <f>'Pojištěnci do 18 let_počty'!D32/'Pojištěnci do 18 let_počty'!D22</f>
        <v>2.8710498174711458E-2</v>
      </c>
      <c r="E30" s="120">
        <f>'Pojištěnci do 18 let_počty'!E32/'Pojištěnci do 18 let_počty'!E22</f>
        <v>2.0731443960315545E-2</v>
      </c>
      <c r="F30" s="120">
        <f>'Pojištěnci do 18 let_počty'!F32/'Pojištěnci do 18 let_počty'!F22</f>
        <v>3.1777539656050735E-2</v>
      </c>
      <c r="G30" s="120">
        <f>'Pojištěnci do 18 let_počty'!G32/'Pojištěnci do 18 let_počty'!G22</f>
        <v>8.4781687155574392E-3</v>
      </c>
      <c r="H30" s="120">
        <f>'Pojištěnci do 18 let_počty'!H32/'Pojištěnci do 18 let_počty'!H22</f>
        <v>1.5310884998479999E-2</v>
      </c>
      <c r="I30" s="141">
        <f>'Pojištěnci do 18 let_počty'!I32/'Pojištěnci do 18 let_počty'!I22</f>
        <v>5.9751898287126966E-2</v>
      </c>
    </row>
    <row r="31" spans="1:9" x14ac:dyDescent="0.35">
      <c r="A31" s="184"/>
      <c r="B31" s="185"/>
      <c r="C31" s="185"/>
      <c r="D31" s="185"/>
      <c r="E31" s="185"/>
      <c r="F31" s="185"/>
      <c r="G31" s="185"/>
      <c r="H31" s="185"/>
      <c r="I31" s="186"/>
    </row>
    <row r="32" spans="1:9" ht="29" x14ac:dyDescent="0.35">
      <c r="A32" s="106" t="s">
        <v>68</v>
      </c>
      <c r="B32" s="58" t="s">
        <v>59</v>
      </c>
      <c r="C32" s="58" t="s">
        <v>0</v>
      </c>
      <c r="D32" s="58" t="s">
        <v>6</v>
      </c>
      <c r="E32" s="58" t="s">
        <v>1</v>
      </c>
      <c r="F32" s="58" t="s">
        <v>2</v>
      </c>
      <c r="G32" s="58" t="s">
        <v>3</v>
      </c>
      <c r="H32" s="58" t="s">
        <v>4</v>
      </c>
      <c r="I32" s="59" t="s">
        <v>5</v>
      </c>
    </row>
    <row r="33" spans="1:9" x14ac:dyDescent="0.35">
      <c r="A33" s="102" t="s">
        <v>8</v>
      </c>
      <c r="B33" s="104">
        <f>'Pojištěnci do 18 let_počty'!B25/'Pojištěnci do 18 let_počty'!B$32</f>
        <v>0.52602010644589003</v>
      </c>
      <c r="C33" s="105">
        <f>'Pojištěnci do 18 let_počty'!C25/'Pojištěnci do 18 let_počty'!C$32</f>
        <v>0.61217879780867668</v>
      </c>
      <c r="D33" s="105">
        <f>'Pojištěnci do 18 let_počty'!D25/'Pojištěnci do 18 let_počty'!D$32</f>
        <v>1.77241202157719E-2</v>
      </c>
      <c r="E33" s="105">
        <f>'Pojištěnci do 18 let_počty'!E25/'Pojištěnci do 18 let_počty'!E$32</f>
        <v>0.41835171568627449</v>
      </c>
      <c r="F33" s="105">
        <f>'Pojištěnci do 18 let_počty'!F25/'Pojištěnci do 18 let_počty'!F$32</f>
        <v>0.57987838584853513</v>
      </c>
      <c r="G33" s="105">
        <f>'Pojištěnci do 18 let_počty'!G25/'Pojištěnci do 18 let_počty'!G$32</f>
        <v>2.3076923076923078E-2</v>
      </c>
      <c r="H33" s="105">
        <f>'Pojištěnci do 18 let_počty'!H25/'Pojištěnci do 18 let_počty'!H$32</f>
        <v>3.9009577201588416E-2</v>
      </c>
      <c r="I33" s="107">
        <f>'Pojištěnci do 18 let_počty'!I25/'Pojištěnci do 18 let_počty'!I$32</f>
        <v>0.11876616180273365</v>
      </c>
    </row>
    <row r="34" spans="1:9" x14ac:dyDescent="0.35">
      <c r="A34" s="102" t="s">
        <v>9</v>
      </c>
      <c r="B34" s="104">
        <f>'Pojištěnci do 18 let_počty'!B26/'Pojištěnci do 18 let_počty'!B$32</f>
        <v>9.1747582075885611E-2</v>
      </c>
      <c r="C34" s="105">
        <f>'Pojištěnci do 18 let_počty'!C26/'Pojištěnci do 18 let_počty'!C$32</f>
        <v>0.11501916775262845</v>
      </c>
      <c r="D34" s="105">
        <f>'Pojištěnci do 18 let_počty'!D26/'Pojištěnci do 18 let_počty'!D$32</f>
        <v>1.1559208836372977E-2</v>
      </c>
      <c r="E34" s="105">
        <f>'Pojištěnci do 18 let_počty'!E26/'Pojištěnci do 18 let_počty'!E$32</f>
        <v>1.1488970588235295E-2</v>
      </c>
      <c r="F34" s="105">
        <f>'Pojištěnci do 18 let_počty'!F26/'Pojištěnci do 18 let_počty'!F$32</f>
        <v>3.3720287451630734E-2</v>
      </c>
      <c r="G34" s="105">
        <f>'Pojištěnci do 18 let_počty'!G26/'Pojištěnci do 18 let_počty'!G$32</f>
        <v>2.3076923076923078E-2</v>
      </c>
      <c r="H34" s="105">
        <f>'Pojištěnci do 18 let_počty'!H26/'Pojištěnci do 18 let_počty'!H$32</f>
        <v>3.5972903527213267E-2</v>
      </c>
      <c r="I34" s="107">
        <f>'Pojištěnci do 18 let_počty'!I26/'Pojištěnci do 18 let_počty'!I$32</f>
        <v>1.2005910602142593E-2</v>
      </c>
    </row>
    <row r="35" spans="1:9" x14ac:dyDescent="0.35">
      <c r="A35" s="102" t="s">
        <v>14</v>
      </c>
      <c r="B35" s="104">
        <f>'Pojištěnci do 18 let_počty'!B27/'Pojištěnci do 18 let_počty'!B$32</f>
        <v>3.5386581713435453E-3</v>
      </c>
      <c r="C35" s="105">
        <f>'Pojištěnci do 18 let_počty'!C27/'Pojištěnci do 18 let_počty'!C$32</f>
        <v>3.0364756639127519E-3</v>
      </c>
      <c r="D35" s="105">
        <f>'Pojištěnci do 18 let_počty'!D27/'Pojištěnci do 18 let_počty'!D$32</f>
        <v>9.2473670690983809E-3</v>
      </c>
      <c r="E35" s="105">
        <f>'Pojištěnci do 18 let_počty'!E27/'Pojištěnci do 18 let_počty'!E$32</f>
        <v>3.9828431372549017E-3</v>
      </c>
      <c r="F35" s="105">
        <f>'Pojištěnci do 18 let_počty'!F27/'Pojištěnci do 18 let_počty'!F$32</f>
        <v>3.6852773171181132E-4</v>
      </c>
      <c r="G35" s="105">
        <f>'Pojištěnci do 18 let_počty'!G27/'Pojištěnci do 18 let_počty'!G$32</f>
        <v>1.5384615384615385E-2</v>
      </c>
      <c r="H35" s="105">
        <f>'Pojištěnci do 18 let_počty'!H27/'Pojištěnci do 18 let_počty'!H$32</f>
        <v>7.0077084793272596E-4</v>
      </c>
      <c r="I35" s="107">
        <f>'Pojištěnci do 18 let_počty'!I27/'Pojištěnci do 18 let_počty'!I$32</f>
        <v>1.1082379017362394E-2</v>
      </c>
    </row>
    <row r="36" spans="1:9" x14ac:dyDescent="0.35">
      <c r="A36" s="102" t="s">
        <v>10</v>
      </c>
      <c r="B36" s="104">
        <f>'Pojištěnci do 18 let_počty'!B28/'Pojištěnci do 18 let_počty'!B$32</f>
        <v>5.0714408347799549E-2</v>
      </c>
      <c r="C36" s="105">
        <f>'Pojištěnci do 18 let_počty'!C28/'Pojištěnci do 18 let_počty'!C$32</f>
        <v>5.298650033527752E-2</v>
      </c>
      <c r="D36" s="105">
        <f>'Pojištěnci do 18 let_počty'!D28/'Pojištěnci do 18 let_počty'!D$32</f>
        <v>0.18751605445671718</v>
      </c>
      <c r="E36" s="105">
        <f>'Pojištěnci do 18 let_počty'!E28/'Pojištěnci do 18 let_počty'!E$32</f>
        <v>1.5931372549019607E-2</v>
      </c>
      <c r="F36" s="105">
        <f>'Pojištěnci do 18 let_počty'!F28/'Pojištěnci do 18 let_počty'!F$32</f>
        <v>2.2111663902708679E-2</v>
      </c>
      <c r="G36" s="105">
        <f>'Pojištěnci do 18 let_počty'!G28/'Pojištěnci do 18 let_počty'!G$32</f>
        <v>0.26538461538461539</v>
      </c>
      <c r="H36" s="105">
        <f>'Pojištěnci do 18 let_počty'!H28/'Pojištěnci do 18 let_počty'!H$32</f>
        <v>1.3314646110721794E-2</v>
      </c>
      <c r="I36" s="107">
        <f>'Pojištěnci do 18 let_počty'!I28/'Pojištěnci do 18 let_počty'!I$32</f>
        <v>9.0506095308459551E-3</v>
      </c>
    </row>
    <row r="37" spans="1:9" ht="15" customHeight="1" x14ac:dyDescent="0.35">
      <c r="A37" s="102" t="s">
        <v>11</v>
      </c>
      <c r="B37" s="104">
        <f>'Pojištěnci do 18 let_počty'!B29/'Pojištěnci do 18 let_počty'!B$32</f>
        <v>0.32440243413899011</v>
      </c>
      <c r="C37" s="105">
        <f>'Pojištěnci do 18 let_počty'!C29/'Pojištěnci do 18 let_počty'!C$32</f>
        <v>0.21284429205835095</v>
      </c>
      <c r="D37" s="105">
        <f>'Pojištěnci do 18 let_počty'!D29/'Pojištěnci do 18 let_počty'!D$32</f>
        <v>0.77395324942203958</v>
      </c>
      <c r="E37" s="105">
        <f>'Pojištěnci do 18 let_počty'!E29/'Pojištěnci do 18 let_počty'!E$32</f>
        <v>0.55024509803921573</v>
      </c>
      <c r="F37" s="105">
        <f>'Pojištěnci do 18 let_počty'!F29/'Pojištěnci do 18 let_počty'!F$32</f>
        <v>0.36170996867514282</v>
      </c>
      <c r="G37" s="105">
        <f>'Pojištěnci do 18 let_počty'!G29/'Pojištěnci do 18 let_počty'!G$32</f>
        <v>0.66923076923076918</v>
      </c>
      <c r="H37" s="105">
        <f>'Pojištěnci do 18 let_počty'!H29/'Pojištěnci do 18 let_počty'!H$32</f>
        <v>0.90329362298528382</v>
      </c>
      <c r="I37" s="107">
        <f>'Pojištěnci do 18 let_počty'!I29/'Pojištěnci do 18 let_počty'!I$32</f>
        <v>0.84577022534170665</v>
      </c>
    </row>
    <row r="38" spans="1:9" x14ac:dyDescent="0.35">
      <c r="A38" s="102" t="s">
        <v>12</v>
      </c>
      <c r="B38" s="104">
        <f>'Pojištěnci do 18 let_počty'!B30/'Pojištěnci do 18 let_počty'!B$32</f>
        <v>7.630529749527861E-5</v>
      </c>
      <c r="C38" s="105">
        <f>'Pojištěnci do 18 let_počty'!C30/'Pojištěnci do 18 let_počty'!C$32</f>
        <v>1.012158554637584E-4</v>
      </c>
      <c r="D38" s="105">
        <f>'Pojištěnci do 18 let_počty'!D30/'Pojištěnci do 18 let_počty'!D$32</f>
        <v>0</v>
      </c>
      <c r="E38" s="105">
        <f>'Pojištěnci do 18 let_počty'!E30/'Pojištěnci do 18 let_počty'!E$32</f>
        <v>0</v>
      </c>
      <c r="F38" s="105">
        <f>'Pojištěnci do 18 let_počty'!F30/'Pojištěnci do 18 let_počty'!F$32</f>
        <v>0</v>
      </c>
      <c r="G38" s="105">
        <f>'Pojištěnci do 18 let_počty'!G30/'Pojištěnci do 18 let_počty'!G$32</f>
        <v>0</v>
      </c>
      <c r="H38" s="105">
        <f>'Pojištěnci do 18 let_počty'!H30/'Pojištěnci do 18 let_počty'!H$32</f>
        <v>0</v>
      </c>
      <c r="I38" s="107">
        <f>'Pojištěnci do 18 let_počty'!I30/'Pojištěnci do 18 let_počty'!I$32</f>
        <v>0</v>
      </c>
    </row>
    <row r="39" spans="1:9" ht="15" thickBot="1" x14ac:dyDescent="0.4">
      <c r="A39" s="163" t="s">
        <v>13</v>
      </c>
      <c r="B39" s="164">
        <f>'Pojištěnci do 18 let_počty'!B31/'Pojištěnci do 18 let_počty'!B$32</f>
        <v>3.5005055225959063E-3</v>
      </c>
      <c r="C39" s="165">
        <f>'Pojištěnci do 18 let_počty'!C31/'Pojištěnci do 18 let_počty'!C$32</f>
        <v>3.8335505256898495E-3</v>
      </c>
      <c r="D39" s="165">
        <f>'Pojištěnci do 18 let_počty'!D31/'Pojištěnci do 18 let_počty'!D$32</f>
        <v>0</v>
      </c>
      <c r="E39" s="165">
        <f>'Pojištěnci do 18 let_počty'!E31/'Pojištěnci do 18 let_počty'!E$32</f>
        <v>0</v>
      </c>
      <c r="F39" s="165">
        <f>'Pojištěnci do 18 let_počty'!F31/'Pojištěnci do 18 let_počty'!F$32</f>
        <v>2.2111663902708678E-3</v>
      </c>
      <c r="G39" s="165">
        <f>'Pojištěnci do 18 let_počty'!G31/'Pojištěnci do 18 let_počty'!G$32</f>
        <v>3.8461538461538464E-3</v>
      </c>
      <c r="H39" s="165">
        <f>'Pojištěnci do 18 let_počty'!H31/'Pojištěnci do 18 let_počty'!H$32</f>
        <v>7.7084793272599863E-3</v>
      </c>
      <c r="I39" s="166">
        <f>'Pojištěnci do 18 let_počty'!I31/'Pojištěnci do 18 let_počty'!I$32</f>
        <v>3.3247137052087182E-3</v>
      </c>
    </row>
    <row r="40" spans="1:9" ht="15" thickBot="1" x14ac:dyDescent="0.4">
      <c r="A40" s="185"/>
      <c r="B40" s="185"/>
      <c r="C40" s="185"/>
      <c r="D40" s="185"/>
      <c r="E40" s="185"/>
      <c r="F40" s="185"/>
      <c r="G40" s="185"/>
      <c r="H40" s="185"/>
      <c r="I40" s="185"/>
    </row>
    <row r="41" spans="1:9" x14ac:dyDescent="0.35">
      <c r="A41" s="167" t="s">
        <v>30</v>
      </c>
      <c r="B41" s="35"/>
      <c r="C41" s="23"/>
      <c r="D41" s="23"/>
      <c r="E41" s="23"/>
      <c r="F41" s="23"/>
      <c r="G41" s="23"/>
      <c r="H41" s="23"/>
      <c r="I41" s="24"/>
    </row>
    <row r="42" spans="1:9" x14ac:dyDescent="0.35">
      <c r="A42" s="25" t="s">
        <v>43</v>
      </c>
      <c r="B42" s="53" t="s">
        <v>59</v>
      </c>
      <c r="C42" s="53" t="s">
        <v>0</v>
      </c>
      <c r="D42" s="53" t="s">
        <v>6</v>
      </c>
      <c r="E42" s="53" t="s">
        <v>1</v>
      </c>
      <c r="F42" s="53" t="s">
        <v>2</v>
      </c>
      <c r="G42" s="53" t="s">
        <v>3</v>
      </c>
      <c r="H42" s="53" t="s">
        <v>4</v>
      </c>
      <c r="I42" s="54" t="s">
        <v>5</v>
      </c>
    </row>
    <row r="43" spans="1:9" ht="29" x14ac:dyDescent="0.35">
      <c r="A43" s="27" t="s">
        <v>69</v>
      </c>
      <c r="B43" s="108">
        <f>'Pojištěnci do 18 let_počty'!B36/'Pojištěnci do 18 let_počty'!B5</f>
        <v>0.89169582649899759</v>
      </c>
      <c r="C43" s="109">
        <f>'Pojištěnci do 18 let_počty'!C36/'Pojištěnci do 18 let_počty'!C5</f>
        <v>0.86713148311023791</v>
      </c>
      <c r="D43" s="109">
        <f>'Pojištěnci do 18 let_počty'!D36/'Pojištěnci do 18 let_počty'!D5</f>
        <v>0.94834617795641429</v>
      </c>
      <c r="E43" s="109">
        <f>'Pojištěnci do 18 let_počty'!E36/'Pojištěnci do 18 let_počty'!E5</f>
        <v>0.91927185884325657</v>
      </c>
      <c r="F43" s="109">
        <f>'Pojištěnci do 18 let_počty'!F36/'Pojištěnci do 18 let_počty'!F5</f>
        <v>0.90148787043055145</v>
      </c>
      <c r="G43" s="109">
        <f>'Pojištěnci do 18 let_počty'!G36/'Pojištěnci do 18 let_počty'!G5</f>
        <v>0.95190269670981842</v>
      </c>
      <c r="H43" s="109">
        <f>'Pojištěnci do 18 let_počty'!H36/'Pojištěnci do 18 let_počty'!H5</f>
        <v>0.92300924518517191</v>
      </c>
      <c r="I43" s="110">
        <f>'Pojištěnci do 18 let_počty'!I36/'Pojištěnci do 18 let_počty'!I5</f>
        <v>0.89340904348208106</v>
      </c>
    </row>
    <row r="44" spans="1:9" x14ac:dyDescent="0.35">
      <c r="A44" s="123"/>
      <c r="B44" s="124"/>
      <c r="C44" s="124"/>
      <c r="D44" s="124"/>
      <c r="E44" s="124"/>
      <c r="F44" s="124"/>
      <c r="G44" s="124"/>
      <c r="H44" s="124"/>
      <c r="I44" s="125"/>
    </row>
    <row r="45" spans="1:9" ht="29" x14ac:dyDescent="0.35">
      <c r="A45" s="90" t="s">
        <v>70</v>
      </c>
      <c r="B45" s="108">
        <f>'Pojištěnci do 18 let_počty'!B38/'Pojištěnci do 18 let_počty'!B9</f>
        <v>0.16227886627354005</v>
      </c>
      <c r="C45" s="109">
        <f>'Pojištěnci do 18 let_počty'!C38/'Pojištěnci do 18 let_počty'!C9</f>
        <v>0.14292943989675982</v>
      </c>
      <c r="D45" s="109">
        <f>'Pojištěnci do 18 let_počty'!D38/'Pojištěnci do 18 let_počty'!D9</f>
        <v>0.61726175186231702</v>
      </c>
      <c r="E45" s="109">
        <f>'Pojištěnci do 18 let_počty'!E38/'Pojištěnci do 18 let_počty'!E9</f>
        <v>8.547794117647059E-2</v>
      </c>
      <c r="F45" s="109">
        <f>'Pojištěnci do 18 let_počty'!F38/'Pojištěnci do 18 let_počty'!F9</f>
        <v>0.12511516491615995</v>
      </c>
      <c r="G45" s="109">
        <f>'Pojištěnci do 18 let_počty'!G38/'Pojištěnci do 18 let_počty'!G9</f>
        <v>3.4749034749034749E-2</v>
      </c>
      <c r="H45" s="109">
        <f>'Pojištěnci do 18 let_počty'!H38/'Pojištěnci do 18 let_počty'!H9</f>
        <v>0.36066339640270967</v>
      </c>
      <c r="I45" s="110">
        <f>'Pojištěnci do 18 let_počty'!I38/'Pojištěnci do 18 let_počty'!I9</f>
        <v>0.10012252756870296</v>
      </c>
    </row>
    <row r="46" spans="1:9" ht="29" x14ac:dyDescent="0.35">
      <c r="A46" s="27" t="s">
        <v>71</v>
      </c>
      <c r="B46" s="108">
        <f>'Pojištěnci do 18 let_počty'!B39/'Pojištěnci do 18 let_počty'!B29</f>
        <v>0.32154303019611302</v>
      </c>
      <c r="C46" s="109">
        <f>'Pojištěnci do 18 let_počty'!C39/'Pojištěnci do 18 let_počty'!C29</f>
        <v>0.38572192831242941</v>
      </c>
      <c r="D46" s="109">
        <f>'Pojištěnci do 18 let_počty'!D39/'Pojištěnci do 18 let_počty'!D29</f>
        <v>0.57285097909060734</v>
      </c>
      <c r="E46" s="109">
        <f>'Pojištěnci do 18 let_počty'!E39/'Pojištěnci do 18 let_počty'!E29</f>
        <v>0.1291759465478842</v>
      </c>
      <c r="F46" s="109">
        <f>'Pojištěnci do 18 let_počty'!F39/'Pojištěnci do 18 let_počty'!F29</f>
        <v>0.22109016811003565</v>
      </c>
      <c r="G46" s="109">
        <f>'Pojištěnci do 18 let_počty'!G39/'Pojištěnci do 18 let_počty'!G29</f>
        <v>3.4482758620689655E-2</v>
      </c>
      <c r="H46" s="109">
        <f>'Pojištěnci do 18 let_počty'!H39/'Pojištěnci do 18 let_počty'!H29</f>
        <v>0.38194983191104215</v>
      </c>
      <c r="I46" s="110">
        <f>'Pojištěnci do 18 let_počty'!I39/'Pojištěnci do 18 let_počty'!I29</f>
        <v>7.4252020091723089E-2</v>
      </c>
    </row>
    <row r="47" spans="1:9" x14ac:dyDescent="0.35">
      <c r="A47" s="171" t="s">
        <v>7</v>
      </c>
      <c r="B47" s="172"/>
      <c r="C47" s="172"/>
      <c r="D47" s="172"/>
      <c r="E47" s="172"/>
      <c r="F47" s="172"/>
      <c r="G47" s="172"/>
      <c r="H47" s="172"/>
      <c r="I47" s="173"/>
    </row>
    <row r="48" spans="1:9" x14ac:dyDescent="0.35">
      <c r="A48" s="111"/>
      <c r="B48" s="133"/>
      <c r="C48" s="113"/>
      <c r="D48" s="113"/>
      <c r="E48" s="113"/>
      <c r="F48" s="113"/>
      <c r="G48" s="113"/>
      <c r="H48" s="113"/>
      <c r="I48" s="114"/>
    </row>
    <row r="49" spans="1:9" ht="15" customHeight="1" x14ac:dyDescent="0.35">
      <c r="A49" s="115" t="s">
        <v>44</v>
      </c>
      <c r="B49" s="56" t="s">
        <v>59</v>
      </c>
      <c r="C49" s="56" t="s">
        <v>0</v>
      </c>
      <c r="D49" s="56" t="s">
        <v>6</v>
      </c>
      <c r="E49" s="56" t="s">
        <v>1</v>
      </c>
      <c r="F49" s="56" t="s">
        <v>2</v>
      </c>
      <c r="G49" s="56" t="s">
        <v>3</v>
      </c>
      <c r="H49" s="56" t="s">
        <v>4</v>
      </c>
      <c r="I49" s="57" t="s">
        <v>5</v>
      </c>
    </row>
    <row r="50" spans="1:9" ht="30" customHeight="1" x14ac:dyDescent="0.35">
      <c r="A50" s="27" t="s">
        <v>72</v>
      </c>
      <c r="B50" s="131">
        <f>'Pojištěnci do 18 let_počty'!B43/'Pojištěnci do 18 let_počty'!B$9</f>
        <v>0.10447974129731787</v>
      </c>
      <c r="C50" s="126">
        <f>'Pojištěnci do 18 let_počty'!C43/'Pojištěnci do 18 let_počty'!C$9</f>
        <v>9.8976454661622748E-2</v>
      </c>
      <c r="D50" s="126">
        <f>'Pojištěnci do 18 let_počty'!D43/'Pojištěnci do 18 let_počty'!D$9</f>
        <v>0.11533521705625481</v>
      </c>
      <c r="E50" s="126">
        <f>'Pojištěnci do 18 let_počty'!E43/'Pojištěnci do 18 let_počty'!E$9</f>
        <v>0.19776348039215685</v>
      </c>
      <c r="F50" s="126">
        <f>'Pojištěnci do 18 let_počty'!F43/'Pojištěnci do 18 let_počty'!F$9</f>
        <v>9.7291321171918188E-2</v>
      </c>
      <c r="G50" s="126">
        <f>'Pojištěnci do 18 let_počty'!G43/'Pojištěnci do 18 let_počty'!G$9</f>
        <v>1.9305019305019305E-2</v>
      </c>
      <c r="H50" s="126">
        <f>'Pojištěnci do 18 let_počty'!H43/'Pojištěnci do 18 let_počty'!H$9</f>
        <v>9.8808689558514365E-2</v>
      </c>
      <c r="I50" s="127">
        <f>'Pojištěnci do 18 let_počty'!I43/'Pojištěnci do 18 let_počty'!I$9</f>
        <v>8.1568352879397871E-2</v>
      </c>
    </row>
    <row r="51" spans="1:9" ht="30" customHeight="1" x14ac:dyDescent="0.35">
      <c r="A51" s="27" t="s">
        <v>73</v>
      </c>
      <c r="B51" s="131">
        <f>'Pojištěnci do 18 let_počty'!B44/'Pojištěnci do 18 let_počty'!B$29</f>
        <v>9.4939872394225397E-2</v>
      </c>
      <c r="C51" s="126">
        <f>'Pojištěnci do 18 let_počty'!C44/'Pojištěnci do 18 let_počty'!C$29</f>
        <v>7.4362479938179876E-2</v>
      </c>
      <c r="D51" s="126">
        <f>'Pojištěnci do 18 let_počty'!D44/'Pojištěnci do 18 let_počty'!D$29</f>
        <v>9.0275472950547622E-2</v>
      </c>
      <c r="E51" s="126">
        <f>'Pojištěnci do 18 let_počty'!E44/'Pojištěnci do 18 let_počty'!E$29</f>
        <v>0.26837416481069043</v>
      </c>
      <c r="F51" s="126">
        <f>'Pojištěnci do 18 let_počty'!F44/'Pojištěnci do 18 let_počty'!F$29</f>
        <v>0.11105450840550178</v>
      </c>
      <c r="G51" s="126">
        <f>'Pojištěnci do 18 let_počty'!G44/'Pojištěnci do 18 let_počty'!G$29</f>
        <v>1.7241379310344827E-2</v>
      </c>
      <c r="H51" s="126">
        <f>'Pojištěnci do 18 let_počty'!H44/'Pojištěnci do 18 let_počty'!H$29</f>
        <v>9.8784587535557286E-2</v>
      </c>
      <c r="I51" s="127">
        <f>'Pojištěnci do 18 let_počty'!I44/'Pojištěnci do 18 let_počty'!I$29</f>
        <v>3.0355972919851495E-2</v>
      </c>
    </row>
    <row r="52" spans="1:9" ht="15" customHeight="1" x14ac:dyDescent="0.35">
      <c r="A52" s="29"/>
      <c r="B52" s="128"/>
      <c r="C52" s="128"/>
      <c r="D52" s="128"/>
      <c r="E52" s="128"/>
      <c r="F52" s="128"/>
      <c r="G52" s="128"/>
      <c r="H52" s="128"/>
      <c r="I52" s="129"/>
    </row>
    <row r="53" spans="1:9" ht="30" customHeight="1" x14ac:dyDescent="0.35">
      <c r="A53" s="27" t="s">
        <v>74</v>
      </c>
      <c r="B53" s="131">
        <f>'Pojištěnci do 18 let_počty'!B46/'Pojištěnci do 18 let_počty'!B$9</f>
        <v>9.8978165840171606E-2</v>
      </c>
      <c r="C53" s="126">
        <f>'Pojištěnci do 18 let_počty'!C46/'Pojištěnci do 18 let_počty'!C$9</f>
        <v>9.7369652956135574E-2</v>
      </c>
      <c r="D53" s="126">
        <f>'Pojištěnci do 18 let_počty'!D46/'Pojištěnci do 18 let_počty'!D$9</f>
        <v>7.7318263549961463E-2</v>
      </c>
      <c r="E53" s="126">
        <f>'Pojištěnci do 18 let_počty'!E46/'Pojištěnci do 18 let_počty'!E$9</f>
        <v>8.9307598039215688E-2</v>
      </c>
      <c r="F53" s="126">
        <f>'Pojištěnci do 18 let_počty'!F46/'Pojištěnci do 18 let_počty'!F$9</f>
        <v>0.11921872120877096</v>
      </c>
      <c r="G53" s="126">
        <f>'Pojištěnci do 18 let_počty'!G46/'Pojištěnci do 18 let_počty'!G$9</f>
        <v>9.9009900990099011E-3</v>
      </c>
      <c r="H53" s="126">
        <f>'Pojištěnci do 18 let_počty'!H46/'Pojištěnci do 18 let_počty'!H$9</f>
        <v>0.13758467647745853</v>
      </c>
      <c r="I53" s="127">
        <f>'Pojištěnci do 18 let_počty'!I46/'Pojištěnci do 18 let_počty'!I$9</f>
        <v>0.10292315771048485</v>
      </c>
    </row>
    <row r="54" spans="1:9" ht="30" customHeight="1" x14ac:dyDescent="0.35">
      <c r="A54" s="27" t="s">
        <v>75</v>
      </c>
      <c r="B54" s="131">
        <f>'Pojištěnci do 18 let_počty'!B47/'Pojištěnci do 18 let_počty'!B$29</f>
        <v>8.9177030960571585E-2</v>
      </c>
      <c r="C54" s="126">
        <f>'Pojištěnci do 18 let_počty'!C47/'Pojištěnci do 18 let_počty'!C$29</f>
        <v>9.3324615110265713E-2</v>
      </c>
      <c r="D54" s="126">
        <f>'Pojištěnci do 18 let_počty'!D47/'Pojištěnci do 18 let_počty'!D$29</f>
        <v>7.135745104546963E-2</v>
      </c>
      <c r="E54" s="126">
        <f>'Pojištěnci do 18 let_počty'!E47/'Pojištěnci do 18 let_počty'!E$29</f>
        <v>7.5445434298440986E-2</v>
      </c>
      <c r="F54" s="126">
        <f>'Pojištěnci do 18 let_počty'!F47/'Pojištěnci do 18 let_počty'!F$29</f>
        <v>0.12837493632195618</v>
      </c>
      <c r="G54" s="126">
        <f>'Pojištěnci do 18 let_počty'!G47/'Pojištěnci do 18 let_počty'!G$29</f>
        <v>1.7241379310344827E-2</v>
      </c>
      <c r="H54" s="126">
        <f>'Pojištěnci do 18 let_počty'!H47/'Pojištěnci do 18 let_počty'!H$29</f>
        <v>0.14119472459270752</v>
      </c>
      <c r="I54" s="127">
        <f>'Pojištěnci do 18 let_počty'!I47/'Pojištěnci do 18 let_počty'!I$29</f>
        <v>3.8436339812186068E-2</v>
      </c>
    </row>
    <row r="55" spans="1:9" ht="15" customHeight="1" x14ac:dyDescent="0.35">
      <c r="A55" s="29"/>
      <c r="B55" s="128"/>
      <c r="C55" s="128"/>
      <c r="D55" s="128"/>
      <c r="E55" s="128"/>
      <c r="F55" s="128"/>
      <c r="G55" s="128"/>
      <c r="H55" s="128"/>
      <c r="I55" s="129"/>
    </row>
    <row r="56" spans="1:9" ht="43.5" x14ac:dyDescent="0.35">
      <c r="A56" s="27" t="s">
        <v>76</v>
      </c>
      <c r="B56" s="131">
        <f>'Pojištěnci do 18 let_počty'!B49/'Pojištěnci do 18 let_počty'!B$9</f>
        <v>2.0315769450256801E-2</v>
      </c>
      <c r="C56" s="126">
        <f>'Pojištěnci do 18 let_počty'!C49/'Pojištěnci do 18 let_počty'!C$9</f>
        <v>1.9711787851566947E-2</v>
      </c>
      <c r="D56" s="126">
        <f>'Pojištěnci do 18 let_počty'!D49/'Pojištěnci do 18 let_počty'!D$9</f>
        <v>7.9630105317236057E-3</v>
      </c>
      <c r="E56" s="126">
        <f>'Pojištěnci do 18 let_počty'!E49/'Pojištěnci do 18 let_počty'!E$9</f>
        <v>3.7837009803921566E-2</v>
      </c>
      <c r="F56" s="126">
        <f>'Pojištěnci do 18 let_počty'!F49/'Pojištěnci do 18 let_počty'!F$9</f>
        <v>2.0637552975861433E-2</v>
      </c>
      <c r="G56" s="126">
        <f>'Pojištěnci do 18 let_počty'!G49/'Pojištěnci do 18 let_počty'!G$9</f>
        <v>0</v>
      </c>
      <c r="H56" s="126">
        <f>'Pojištěnci do 18 let_počty'!H49/'Pojištěnci do 18 let_počty'!H$9</f>
        <v>2.9432375613174491E-2</v>
      </c>
      <c r="I56" s="127">
        <f>'Pojištěnci do 18 let_počty'!I49/'Pojištěnci do 18 let_počty'!I$9</f>
        <v>1.0852441799404866E-2</v>
      </c>
    </row>
    <row r="57" spans="1:9" ht="43.5" x14ac:dyDescent="0.35">
      <c r="A57" s="27" t="s">
        <v>77</v>
      </c>
      <c r="B57" s="131">
        <f>'Pojištěnci do 18 let_počty'!B50/'Pojištěnci do 18 let_počty'!B$29</f>
        <v>2.0669783305401195E-2</v>
      </c>
      <c r="C57" s="126">
        <f>'Pojištěnci do 18 let_počty'!C50/'Pojištěnci do 18 let_počty'!C$29</f>
        <v>1.7654401711941985E-2</v>
      </c>
      <c r="D57" s="126">
        <f>'Pojištěnci do 18 let_počty'!D50/'Pojištěnci do 18 let_počty'!D$29</f>
        <v>7.6335877862595417E-3</v>
      </c>
      <c r="E57" s="126">
        <f>'Pojištěnci do 18 let_počty'!E50/'Pojištěnci do 18 let_počty'!E$29</f>
        <v>5.1503340757238308E-2</v>
      </c>
      <c r="F57" s="126">
        <f>'Pojištěnci do 18 let_počty'!F50/'Pojištěnci do 18 let_počty'!F$29</f>
        <v>2.9037187977585328E-2</v>
      </c>
      <c r="G57" s="126">
        <f>'Pojištěnci do 18 let_počty'!G50/'Pojištěnci do 18 let_počty'!G$29</f>
        <v>0</v>
      </c>
      <c r="H57" s="126">
        <f>'Pojištěnci do 18 let_počty'!H50/'Pojištěnci do 18 let_počty'!H$29</f>
        <v>3.0514610809412982E-2</v>
      </c>
      <c r="I57" s="127">
        <f>'Pojištěnci do 18 let_počty'!I50/'Pojištěnci do 18 let_počty'!I$29</f>
        <v>5.0229307709106791E-3</v>
      </c>
    </row>
    <row r="58" spans="1:9" x14ac:dyDescent="0.35">
      <c r="A58" s="29"/>
      <c r="B58" s="128"/>
      <c r="C58" s="128"/>
      <c r="D58" s="128"/>
      <c r="E58" s="128"/>
      <c r="F58" s="128"/>
      <c r="G58" s="128"/>
      <c r="H58" s="128"/>
      <c r="I58" s="129"/>
    </row>
    <row r="59" spans="1:9" ht="30" customHeight="1" x14ac:dyDescent="0.35">
      <c r="A59" s="27" t="s">
        <v>78</v>
      </c>
      <c r="B59" s="131">
        <f>'Pojištěnci do 18 let_počty'!B52/'Pojištěnci do 18 let_počty'!B$9</f>
        <v>0.86940270116035767</v>
      </c>
      <c r="C59" s="126">
        <f>'Pojištěnci do 18 let_počty'!C52/'Pojištěnci do 18 let_počty'!C$9</f>
        <v>0.90102354533837725</v>
      </c>
      <c r="D59" s="126">
        <f>'Pojištěnci do 18 let_počty'!D52/'Pojištěnci do 18 let_počty'!D$9</f>
        <v>0.31441048034934499</v>
      </c>
      <c r="E59" s="126">
        <f>'Pojištěnci do 18 let_počty'!E52/'Pojištěnci do 18 let_počty'!E$9</f>
        <v>0.58210784313725494</v>
      </c>
      <c r="F59" s="126">
        <f>'Pojištěnci do 18 let_počty'!F52/'Pojištěnci do 18 let_počty'!F$9</f>
        <v>0.71346968859406668</v>
      </c>
      <c r="G59" s="126">
        <f>'Pojištěnci do 18 let_počty'!G52/'Pojištěnci do 18 let_počty'!G$9</f>
        <v>0.47104247104247104</v>
      </c>
      <c r="H59" s="126">
        <f>'Pojištěnci do 18 let_počty'!H52/'Pojištěnci do 18 let_počty'!H$9</f>
        <v>0.45082924550338704</v>
      </c>
      <c r="I59" s="161" t="s">
        <v>91</v>
      </c>
    </row>
    <row r="60" spans="1:9" ht="30" customHeight="1" x14ac:dyDescent="0.35">
      <c r="A60" s="27" t="s">
        <v>79</v>
      </c>
      <c r="B60" s="131">
        <f>'Pojištěnci do 18 let_počty'!B53/'Pojištěnci do 18 let_počty'!B$29</f>
        <v>0.66898944459145571</v>
      </c>
      <c r="C60" s="126">
        <f>'Pojištěnci do 18 let_počty'!C53/'Pojištěnci do 18 let_počty'!C$29</f>
        <v>0.9256375200618201</v>
      </c>
      <c r="D60" s="126">
        <f>'Pojištěnci do 18 let_počty'!D53/'Pojištěnci do 18 let_počty'!D$29</f>
        <v>0.35844673083305678</v>
      </c>
      <c r="E60" s="126">
        <f>'Pojištěnci do 18 let_počty'!E53/'Pojištěnci do 18 let_počty'!E$29</f>
        <v>0.50863028953229394</v>
      </c>
      <c r="F60" s="126">
        <f>'Pojištěnci do 18 let_počty'!F53/'Pojištěnci do 18 let_počty'!F$29</f>
        <v>0.51910341314314823</v>
      </c>
      <c r="G60" s="126">
        <f>'Pojištěnci do 18 let_počty'!G53/'Pojištěnci do 18 let_počty'!G$29</f>
        <v>0.27011494252873564</v>
      </c>
      <c r="H60" s="126">
        <f>'Pojištěnci do 18 let_počty'!H53/'Pojištěnci do 18 let_počty'!H$29</f>
        <v>0.42849754331523143</v>
      </c>
      <c r="I60" s="161" t="s">
        <v>92</v>
      </c>
    </row>
    <row r="61" spans="1:9" x14ac:dyDescent="0.35">
      <c r="A61" s="29"/>
      <c r="B61" s="128"/>
      <c r="C61" s="128"/>
      <c r="D61" s="128"/>
      <c r="E61" s="128"/>
      <c r="F61" s="128"/>
      <c r="G61" s="128"/>
      <c r="H61" s="128"/>
      <c r="I61" s="129"/>
    </row>
    <row r="62" spans="1:9" ht="45" customHeight="1" x14ac:dyDescent="0.35">
      <c r="A62" s="27" t="s">
        <v>80</v>
      </c>
      <c r="B62" s="131">
        <f>'Pojištěnci do 18 let_počty'!B55/'Pojištěnci do 18 let_počty'!B$9</f>
        <v>0.32428190983450639</v>
      </c>
      <c r="C62" s="126">
        <f>'Pojištěnci do 18 let_počty'!C55/'Pojištěnci do 18 let_počty'!C$9</f>
        <v>0.32411847315882031</v>
      </c>
      <c r="D62" s="126">
        <f>'Pojištěnci do 18 let_počty'!D55/'Pojištěnci do 18 let_počty'!D$9</f>
        <v>0.68558951965065507</v>
      </c>
      <c r="E62" s="126">
        <f>'Pojištěnci do 18 let_počty'!E55/'Pojištěnci do 18 let_počty'!E$9</f>
        <v>0.18183210784313725</v>
      </c>
      <c r="F62" s="126">
        <f>'Pojištěnci do 18 let_počty'!F55/'Pojištěnci do 18 let_počty'!F$9</f>
        <v>0.2614704256495301</v>
      </c>
      <c r="G62" s="126">
        <f>'Pojištěnci do 18 let_počty'!G55/'Pojištěnci do 18 let_počty'!G$9</f>
        <v>0.10810810810810811</v>
      </c>
      <c r="H62" s="126">
        <f>'Pojištěnci do 18 let_počty'!H55/'Pojištěnci do 18 let_počty'!H$9</f>
        <v>0.17145526746087364</v>
      </c>
      <c r="I62" s="127">
        <f>'Pojištěnci do 18 let_počty'!I55/'Pojištěnci do 18 let_počty'!I$9</f>
        <v>0.42709609662173992</v>
      </c>
    </row>
    <row r="63" spans="1:9" ht="43.5" x14ac:dyDescent="0.35">
      <c r="A63" s="27" t="s">
        <v>81</v>
      </c>
      <c r="B63" s="131">
        <f>'Pojištěnci do 18 let_počty'!B56/'Pojištěnci do 18 let_počty'!B$29</f>
        <v>0.38158242921407781</v>
      </c>
      <c r="C63" s="126">
        <f>'Pojištěnci do 18 let_počty'!C56/'Pojištěnci do 18 let_počty'!C$29</f>
        <v>0.48784402306366287</v>
      </c>
      <c r="D63" s="126">
        <f>'Pojištěnci do 18 let_počty'!D56/'Pojištěnci do 18 let_počty'!D$29</f>
        <v>0.64155326916694322</v>
      </c>
      <c r="E63" s="126">
        <f>'Pojištěnci do 18 let_počty'!E56/'Pojištěnci do 18 let_počty'!E$29</f>
        <v>0.19042316258351893</v>
      </c>
      <c r="F63" s="126">
        <f>'Pojištěnci do 18 let_počty'!F56/'Pojištěnci do 18 let_počty'!F$29</f>
        <v>0.29954151808456442</v>
      </c>
      <c r="G63" s="126">
        <f>'Pojištěnci do 18 let_počty'!G56/'Pojištěnci do 18 let_počty'!G$29</f>
        <v>0.11494252873563218</v>
      </c>
      <c r="H63" s="126">
        <f>'Pojištěnci do 18 let_počty'!H56/'Pojištěnci do 18 let_počty'!H$29</f>
        <v>0.16964054822860097</v>
      </c>
      <c r="I63" s="127">
        <f>'Pojištěnci do 18 let_počty'!I56/'Pojištěnci do 18 let_počty'!I$29</f>
        <v>0.19436558200480455</v>
      </c>
    </row>
    <row r="64" spans="1:9" x14ac:dyDescent="0.35">
      <c r="A64" s="29"/>
      <c r="B64" s="128"/>
      <c r="C64" s="128"/>
      <c r="D64" s="128"/>
      <c r="E64" s="128"/>
      <c r="F64" s="128"/>
      <c r="G64" s="128"/>
      <c r="H64" s="128"/>
      <c r="I64" s="129"/>
    </row>
    <row r="65" spans="1:9" ht="43.5" x14ac:dyDescent="0.35">
      <c r="A65" s="27" t="s">
        <v>82</v>
      </c>
      <c r="B65" s="131">
        <f>'Pojištěnci do 18 let_počty'!B58/'Pojištěnci do 18 let_počty'!B$9</f>
        <v>0.57670724747955104</v>
      </c>
      <c r="C65" s="126">
        <f>'Pojištěnci do 18 let_počty'!C58/'Pojištěnci do 18 let_počty'!C$9</f>
        <v>0.57690507217955689</v>
      </c>
      <c r="D65" s="126">
        <f>'Pojištěnci do 18 let_počty'!D58/'Pojištěnci do 18 let_počty'!D$9</f>
        <v>0.18314924222964296</v>
      </c>
      <c r="E65" s="126">
        <f>'Pojištěnci do 18 let_počty'!E58/'Pojištěnci do 18 let_počty'!E$9</f>
        <v>0.39981617647058826</v>
      </c>
      <c r="F65" s="126">
        <f>'Pojištěnci do 18 let_počty'!F58/'Pojištěnci do 18 let_počty'!F$9</f>
        <v>0.26110189791781829</v>
      </c>
      <c r="G65" s="126">
        <f>'Pojištěnci do 18 let_počty'!G58/'Pojištěnci do 18 let_počty'!G$9</f>
        <v>0.36293436293436293</v>
      </c>
      <c r="H65" s="126">
        <f>'Pojištěnci do 18 let_počty'!H58/'Pojištěnci do 18 let_počty'!H$9</f>
        <v>0.2793739780425134</v>
      </c>
      <c r="I65" s="161" t="s">
        <v>94</v>
      </c>
    </row>
    <row r="66" spans="1:9" ht="43.5" x14ac:dyDescent="0.35">
      <c r="A66" s="27" t="s">
        <v>83</v>
      </c>
      <c r="B66" s="131">
        <f>'Pojištěnci do 18 let_počty'!B59/'Pojištěnci do 18 let_počty'!B$29</f>
        <v>0.36996853959013259</v>
      </c>
      <c r="C66" s="126">
        <f>'Pojištěnci do 18 let_počty'!C59/'Pojištěnci do 18 let_počty'!C$29</f>
        <v>0.43779349699815728</v>
      </c>
      <c r="D66" s="126">
        <f>'Pojištěnci do 18 let_počty'!D59/'Pojištěnci do 18 let_počty'!D$29</f>
        <v>0.19382675074676403</v>
      </c>
      <c r="E66" s="126">
        <f>'Pojištěnci do 18 let_počty'!E59/'Pojištěnci do 18 let_počty'!E$29</f>
        <v>0.31737193763919824</v>
      </c>
      <c r="F66" s="126">
        <f>'Pojištěnci do 18 let_počty'!F59/'Pojištěnci do 18 let_počty'!F$29</f>
        <v>0.46612328069281711</v>
      </c>
      <c r="G66" s="126">
        <f>'Pojištěnci do 18 let_počty'!G59/'Pojištěnci do 18 let_počty'!G$29</f>
        <v>0.15517241379310345</v>
      </c>
      <c r="H66" s="126">
        <f>'Pojištěnci do 18 let_počty'!H59/'Pojištěnci do 18 let_počty'!H$29</f>
        <v>0.25885699508663046</v>
      </c>
      <c r="I66" s="161" t="s">
        <v>92</v>
      </c>
    </row>
    <row r="67" spans="1:9" x14ac:dyDescent="0.35">
      <c r="A67" s="179" t="s">
        <v>35</v>
      </c>
      <c r="B67" s="179"/>
      <c r="C67" s="179"/>
      <c r="D67" s="179"/>
      <c r="E67" s="179"/>
      <c r="F67" s="179"/>
      <c r="G67" s="179"/>
      <c r="H67" s="179"/>
      <c r="I67" s="180"/>
    </row>
    <row r="68" spans="1:9" ht="15" customHeight="1" thickBot="1" x14ac:dyDescent="0.4">
      <c r="A68" s="177" t="s">
        <v>93</v>
      </c>
      <c r="B68" s="177"/>
      <c r="C68" s="177"/>
      <c r="D68" s="177"/>
      <c r="E68" s="177"/>
      <c r="F68" s="177"/>
      <c r="G68" s="177"/>
      <c r="H68" s="177"/>
      <c r="I68" s="178"/>
    </row>
    <row r="69" spans="1:9" x14ac:dyDescent="0.35">
      <c r="A69" s="116"/>
      <c r="B69" s="116"/>
      <c r="C69" s="117"/>
      <c r="D69" s="118"/>
      <c r="E69" s="118"/>
      <c r="F69" s="117"/>
      <c r="G69" s="119"/>
      <c r="H69" s="119"/>
      <c r="I69" s="117"/>
    </row>
  </sheetData>
  <mergeCells count="8">
    <mergeCell ref="A68:I68"/>
    <mergeCell ref="A47:I47"/>
    <mergeCell ref="A67:I67"/>
    <mergeCell ref="A1:I1"/>
    <mergeCell ref="A10:I10"/>
    <mergeCell ref="A21:I21"/>
    <mergeCell ref="A31:I31"/>
    <mergeCell ref="A40:I4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A65C-EDEF-4FBA-953C-E99C58363AB9}">
  <dimension ref="A1:J68"/>
  <sheetViews>
    <sheetView zoomScale="80" zoomScaleNormal="80" workbookViewId="0">
      <pane ySplit="1" topLeftCell="A56" activePane="bottomLeft" state="frozen"/>
      <selection pane="bottomLeft" activeCell="C60" sqref="C60"/>
    </sheetView>
  </sheetViews>
  <sheetFormatPr defaultRowHeight="14.5" x14ac:dyDescent="0.35"/>
  <cols>
    <col min="1" max="1" width="55.7265625" customWidth="1"/>
    <col min="2" max="2" width="20.7265625" customWidth="1"/>
    <col min="3" max="9" width="13.7265625" customWidth="1"/>
    <col min="10" max="10" width="26.453125" customWidth="1"/>
  </cols>
  <sheetData>
    <row r="1" spans="1:10" x14ac:dyDescent="0.35">
      <c r="A1" s="170" t="s">
        <v>41</v>
      </c>
      <c r="B1" s="170"/>
      <c r="C1" s="170"/>
      <c r="D1" s="170"/>
      <c r="E1" s="170"/>
      <c r="F1" s="170"/>
      <c r="G1" s="170"/>
      <c r="H1" s="170"/>
      <c r="I1" s="170"/>
    </row>
    <row r="2" spans="1:10" ht="15" thickBot="1" x14ac:dyDescent="0.4">
      <c r="A2" s="4"/>
      <c r="B2" s="4"/>
      <c r="C2" s="4"/>
      <c r="D2" s="4"/>
      <c r="E2" s="4"/>
      <c r="F2" s="4"/>
      <c r="G2" s="4"/>
      <c r="H2" s="4"/>
      <c r="I2" s="4"/>
    </row>
    <row r="3" spans="1:10" x14ac:dyDescent="0.35">
      <c r="A3" s="22" t="s">
        <v>29</v>
      </c>
      <c r="B3" s="35"/>
      <c r="C3" s="35"/>
      <c r="D3" s="35"/>
      <c r="E3" s="35"/>
      <c r="F3" s="35"/>
      <c r="G3" s="35"/>
      <c r="H3" s="35"/>
      <c r="I3" s="36"/>
    </row>
    <row r="4" spans="1:10" x14ac:dyDescent="0.35">
      <c r="A4" s="25" t="s">
        <v>45</v>
      </c>
      <c r="B4" s="72" t="s">
        <v>59</v>
      </c>
      <c r="C4" s="53" t="s">
        <v>0</v>
      </c>
      <c r="D4" s="53" t="s">
        <v>6</v>
      </c>
      <c r="E4" s="53" t="s">
        <v>1</v>
      </c>
      <c r="F4" s="53" t="s">
        <v>2</v>
      </c>
      <c r="G4" s="53" t="s">
        <v>3</v>
      </c>
      <c r="H4" s="53" t="s">
        <v>4</v>
      </c>
      <c r="I4" s="54" t="s">
        <v>5</v>
      </c>
    </row>
    <row r="5" spans="1:10" x14ac:dyDescent="0.35">
      <c r="A5" s="37" t="s">
        <v>56</v>
      </c>
      <c r="B5" s="80">
        <f>SUM(C5:I5)</f>
        <v>8713388</v>
      </c>
      <c r="C5" s="12">
        <v>4990302</v>
      </c>
      <c r="D5" s="12">
        <v>573477</v>
      </c>
      <c r="E5" s="12">
        <v>1003606</v>
      </c>
      <c r="F5" s="12">
        <v>587549</v>
      </c>
      <c r="G5" s="12">
        <v>112421</v>
      </c>
      <c r="H5" s="14">
        <v>1073814</v>
      </c>
      <c r="I5" s="30">
        <v>372219</v>
      </c>
    </row>
    <row r="6" spans="1:10" x14ac:dyDescent="0.35">
      <c r="A6" s="37" t="s">
        <v>22</v>
      </c>
      <c r="B6" s="80">
        <f t="shared" ref="B6:B7" si="0">SUM(C6:I6)</f>
        <v>8264412</v>
      </c>
      <c r="C6" s="12">
        <v>4694064</v>
      </c>
      <c r="D6" s="12">
        <v>548669</v>
      </c>
      <c r="E6" s="12">
        <v>972182</v>
      </c>
      <c r="F6" s="12">
        <v>561801</v>
      </c>
      <c r="G6" s="12">
        <v>110261</v>
      </c>
      <c r="H6" s="14">
        <v>1054251</v>
      </c>
      <c r="I6" s="30">
        <v>323184</v>
      </c>
    </row>
    <row r="7" spans="1:10" x14ac:dyDescent="0.35">
      <c r="A7" s="37" t="s">
        <v>23</v>
      </c>
      <c r="B7" s="80">
        <f t="shared" si="0"/>
        <v>448971</v>
      </c>
      <c r="C7" s="12">
        <v>296238</v>
      </c>
      <c r="D7" s="12">
        <v>24808</v>
      </c>
      <c r="E7" s="12">
        <v>31419</v>
      </c>
      <c r="F7" s="12">
        <v>25748</v>
      </c>
      <c r="G7" s="12">
        <v>2160</v>
      </c>
      <c r="H7" s="14">
        <v>19563</v>
      </c>
      <c r="I7" s="30">
        <v>49035</v>
      </c>
    </row>
    <row r="8" spans="1:10" x14ac:dyDescent="0.35">
      <c r="A8" s="38"/>
      <c r="B8" s="66"/>
      <c r="C8" s="39"/>
      <c r="D8" s="39"/>
      <c r="E8" s="39"/>
      <c r="F8" s="39"/>
      <c r="G8" s="39"/>
      <c r="H8" s="39"/>
      <c r="I8" s="40"/>
    </row>
    <row r="9" spans="1:10" x14ac:dyDescent="0.35">
      <c r="A9" s="25" t="s">
        <v>57</v>
      </c>
      <c r="B9" s="65"/>
      <c r="C9" s="10"/>
      <c r="D9" s="10"/>
      <c r="E9" s="10"/>
      <c r="F9" s="10"/>
      <c r="G9" s="10"/>
      <c r="H9" s="10"/>
      <c r="I9" s="26"/>
    </row>
    <row r="10" spans="1:10" x14ac:dyDescent="0.35">
      <c r="A10" s="44" t="s">
        <v>58</v>
      </c>
      <c r="B10" s="52" t="s">
        <v>59</v>
      </c>
      <c r="C10" s="52" t="s">
        <v>0</v>
      </c>
      <c r="D10" s="52" t="s">
        <v>6</v>
      </c>
      <c r="E10" s="52" t="s">
        <v>1</v>
      </c>
      <c r="F10" s="52" t="s">
        <v>2</v>
      </c>
      <c r="G10" s="52" t="s">
        <v>3</v>
      </c>
      <c r="H10" s="52" t="s">
        <v>4</v>
      </c>
      <c r="I10" s="55" t="s">
        <v>5</v>
      </c>
      <c r="J10" s="62"/>
    </row>
    <row r="11" spans="1:10" x14ac:dyDescent="0.35">
      <c r="A11" s="37" t="s">
        <v>8</v>
      </c>
      <c r="B11" s="80">
        <f>SUM(C11:I11)</f>
        <v>260367.2301980198</v>
      </c>
      <c r="C11" s="12">
        <v>222731</v>
      </c>
      <c r="D11" s="12">
        <v>287</v>
      </c>
      <c r="E11" s="12">
        <v>15532</v>
      </c>
      <c r="F11" s="12">
        <v>17775</v>
      </c>
      <c r="G11" s="12">
        <f>3+G21</f>
        <v>6.2301980198019802</v>
      </c>
      <c r="H11" s="12">
        <v>1392</v>
      </c>
      <c r="I11" s="28">
        <v>2644</v>
      </c>
      <c r="J11" s="61"/>
    </row>
    <row r="12" spans="1:10" x14ac:dyDescent="0.35">
      <c r="A12" s="37" t="s">
        <v>9</v>
      </c>
      <c r="B12" s="80">
        <f t="shared" ref="B12:B18" si="1">SUM(C12:I12)</f>
        <v>260508.2301980198</v>
      </c>
      <c r="C12" s="12">
        <v>222969</v>
      </c>
      <c r="D12" s="12">
        <v>3555</v>
      </c>
      <c r="E12" s="12">
        <v>8099</v>
      </c>
      <c r="F12" s="12">
        <v>10257</v>
      </c>
      <c r="G12" s="12">
        <f>682+G22</f>
        <v>717.23019801980195</v>
      </c>
      <c r="H12" s="12">
        <v>11507</v>
      </c>
      <c r="I12" s="28">
        <v>3404</v>
      </c>
      <c r="J12" s="61"/>
    </row>
    <row r="13" spans="1:10" x14ac:dyDescent="0.35">
      <c r="A13" s="37" t="s">
        <v>14</v>
      </c>
      <c r="B13" s="80">
        <f t="shared" si="1"/>
        <v>161111.15346534652</v>
      </c>
      <c r="C13" s="12">
        <v>147202</v>
      </c>
      <c r="D13" s="12">
        <v>1396</v>
      </c>
      <c r="E13" s="12">
        <v>2992</v>
      </c>
      <c r="F13" s="12">
        <v>3582</v>
      </c>
      <c r="G13" s="12">
        <f>1107+G23</f>
        <v>1927.1534653465346</v>
      </c>
      <c r="H13" s="12">
        <v>2269</v>
      </c>
      <c r="I13" s="28">
        <v>1743</v>
      </c>
      <c r="J13" s="61"/>
    </row>
    <row r="14" spans="1:10" x14ac:dyDescent="0.35">
      <c r="A14" s="37" t="s">
        <v>10</v>
      </c>
      <c r="B14" s="80">
        <f t="shared" si="1"/>
        <v>10251.762376237624</v>
      </c>
      <c r="C14" s="12">
        <v>3367</v>
      </c>
      <c r="D14" s="12">
        <v>6288</v>
      </c>
      <c r="E14" s="12">
        <v>66</v>
      </c>
      <c r="F14" s="12">
        <v>171</v>
      </c>
      <c r="G14" s="12">
        <f>35+G24</f>
        <v>145.76237623762376</v>
      </c>
      <c r="H14" s="12">
        <v>93</v>
      </c>
      <c r="I14" s="28">
        <v>121</v>
      </c>
      <c r="J14" s="61"/>
    </row>
    <row r="15" spans="1:10" x14ac:dyDescent="0.35">
      <c r="A15" s="37" t="s">
        <v>11</v>
      </c>
      <c r="B15" s="80">
        <f t="shared" si="1"/>
        <v>7890287.2648514854</v>
      </c>
      <c r="C15" s="12">
        <v>4271009</v>
      </c>
      <c r="D15" s="12">
        <v>561200</v>
      </c>
      <c r="E15" s="12">
        <v>976152</v>
      </c>
      <c r="F15" s="12">
        <v>553524</v>
      </c>
      <c r="G15" s="12">
        <f>108097+G25</f>
        <v>109221.26485148515</v>
      </c>
      <c r="H15" s="12">
        <v>1057422</v>
      </c>
      <c r="I15" s="28">
        <v>361759</v>
      </c>
      <c r="J15" s="61"/>
    </row>
    <row r="16" spans="1:10" x14ac:dyDescent="0.35">
      <c r="A16" s="37" t="s">
        <v>12</v>
      </c>
      <c r="B16" s="80">
        <f t="shared" si="1"/>
        <v>1007</v>
      </c>
      <c r="C16" s="12">
        <v>553</v>
      </c>
      <c r="D16" s="12">
        <v>0</v>
      </c>
      <c r="E16" s="12">
        <v>26</v>
      </c>
      <c r="F16" s="12">
        <v>368</v>
      </c>
      <c r="G16" s="12">
        <f>7+G26</f>
        <v>8</v>
      </c>
      <c r="H16" s="12">
        <v>50</v>
      </c>
      <c r="I16" s="28">
        <v>2</v>
      </c>
      <c r="J16" s="61"/>
    </row>
    <row r="17" spans="1:10" x14ac:dyDescent="0.35">
      <c r="A17" s="37" t="s">
        <v>13</v>
      </c>
      <c r="B17" s="80">
        <f t="shared" si="1"/>
        <v>127776.35891089108</v>
      </c>
      <c r="C17" s="12">
        <v>122471</v>
      </c>
      <c r="D17" s="12">
        <v>751</v>
      </c>
      <c r="E17" s="12">
        <v>739</v>
      </c>
      <c r="F17" s="12">
        <v>1872</v>
      </c>
      <c r="G17" s="12">
        <f>330+G27</f>
        <v>395.35891089108912</v>
      </c>
      <c r="H17" s="12">
        <v>1081</v>
      </c>
      <c r="I17" s="28">
        <v>467</v>
      </c>
      <c r="J17" s="61"/>
    </row>
    <row r="18" spans="1:10" x14ac:dyDescent="0.35">
      <c r="A18" s="37" t="s">
        <v>15</v>
      </c>
      <c r="B18" s="80">
        <f t="shared" si="1"/>
        <v>8711309</v>
      </c>
      <c r="C18" s="85">
        <f>SUM(C11:C17)</f>
        <v>4990302</v>
      </c>
      <c r="D18" s="85">
        <f t="shared" ref="D18:I18" si="2">SUM(D11:D17)</f>
        <v>573477</v>
      </c>
      <c r="E18" s="85">
        <f t="shared" si="2"/>
        <v>1003606</v>
      </c>
      <c r="F18" s="85">
        <f t="shared" si="2"/>
        <v>587549</v>
      </c>
      <c r="G18" s="85">
        <f t="shared" si="2"/>
        <v>112420.99999999999</v>
      </c>
      <c r="H18" s="85">
        <f t="shared" si="2"/>
        <v>1073814</v>
      </c>
      <c r="I18" s="86">
        <f t="shared" si="2"/>
        <v>370140</v>
      </c>
      <c r="J18" s="61"/>
    </row>
    <row r="19" spans="1:10" x14ac:dyDescent="0.35">
      <c r="A19" s="45"/>
      <c r="B19" s="42"/>
      <c r="C19" s="42"/>
      <c r="D19" s="42"/>
      <c r="E19" s="42"/>
      <c r="F19" s="42"/>
      <c r="G19" s="42"/>
      <c r="H19" s="42"/>
      <c r="I19" s="43"/>
    </row>
    <row r="20" spans="1:10" x14ac:dyDescent="0.35">
      <c r="A20" s="44" t="s">
        <v>90</v>
      </c>
      <c r="B20" s="52" t="s">
        <v>59</v>
      </c>
      <c r="C20" s="52" t="s">
        <v>0</v>
      </c>
      <c r="D20" s="52" t="s">
        <v>6</v>
      </c>
      <c r="E20" s="52" t="s">
        <v>1</v>
      </c>
      <c r="F20" s="52" t="s">
        <v>2</v>
      </c>
      <c r="G20" s="52" t="s">
        <v>3</v>
      </c>
      <c r="H20" s="52" t="s">
        <v>4</v>
      </c>
      <c r="I20" s="55" t="s">
        <v>5</v>
      </c>
    </row>
    <row r="21" spans="1:10" x14ac:dyDescent="0.35">
      <c r="A21" s="37" t="s">
        <v>8</v>
      </c>
      <c r="B21" s="80">
        <f>SUM(C21:I21)</f>
        <v>149327.2301980198</v>
      </c>
      <c r="C21" s="12">
        <v>124785</v>
      </c>
      <c r="D21" s="12">
        <v>221</v>
      </c>
      <c r="E21" s="12">
        <v>10155</v>
      </c>
      <c r="F21" s="12">
        <v>10868</v>
      </c>
      <c r="G21" s="12">
        <v>3.2301980198019802</v>
      </c>
      <c r="H21" s="12">
        <v>868</v>
      </c>
      <c r="I21" s="28">
        <v>2427</v>
      </c>
    </row>
    <row r="22" spans="1:10" x14ac:dyDescent="0.35">
      <c r="A22" s="37" t="s">
        <v>9</v>
      </c>
      <c r="B22" s="80">
        <f t="shared" ref="B22:B28" si="3">SUM(C22:I22)</f>
        <v>29122.230198019803</v>
      </c>
      <c r="C22" s="12">
        <v>24191</v>
      </c>
      <c r="D22" s="12">
        <v>580</v>
      </c>
      <c r="E22" s="12">
        <v>867</v>
      </c>
      <c r="F22" s="12">
        <v>1048</v>
      </c>
      <c r="G22" s="12">
        <v>35.230198019801982</v>
      </c>
      <c r="H22" s="12">
        <v>1183</v>
      </c>
      <c r="I22" s="28">
        <v>1218</v>
      </c>
    </row>
    <row r="23" spans="1:10" x14ac:dyDescent="0.35">
      <c r="A23" s="37" t="s">
        <v>14</v>
      </c>
      <c r="B23" s="80">
        <f t="shared" si="3"/>
        <v>52273.153465346535</v>
      </c>
      <c r="C23" s="12">
        <v>47148</v>
      </c>
      <c r="D23" s="12">
        <v>189</v>
      </c>
      <c r="E23" s="12">
        <v>823</v>
      </c>
      <c r="F23" s="12">
        <v>976</v>
      </c>
      <c r="G23" s="12">
        <v>820.15346534653463</v>
      </c>
      <c r="H23" s="12">
        <v>740</v>
      </c>
      <c r="I23" s="28">
        <v>1577</v>
      </c>
    </row>
    <row r="24" spans="1:10" x14ac:dyDescent="0.35">
      <c r="A24" s="37" t="s">
        <v>10</v>
      </c>
      <c r="B24" s="80">
        <f t="shared" si="3"/>
        <v>8257.7623762376243</v>
      </c>
      <c r="C24" s="12">
        <v>1595</v>
      </c>
      <c r="D24" s="12">
        <v>6285</v>
      </c>
      <c r="E24" s="12">
        <v>40</v>
      </c>
      <c r="F24" s="12">
        <v>71</v>
      </c>
      <c r="G24" s="12">
        <v>110.76237623762376</v>
      </c>
      <c r="H24" s="12">
        <v>38</v>
      </c>
      <c r="I24" s="28">
        <v>118</v>
      </c>
    </row>
    <row r="25" spans="1:10" x14ac:dyDescent="0.35">
      <c r="A25" s="37" t="s">
        <v>11</v>
      </c>
      <c r="B25" s="80">
        <f t="shared" si="3"/>
        <v>159451.26485148515</v>
      </c>
      <c r="C25" s="12">
        <v>52224</v>
      </c>
      <c r="D25" s="12">
        <v>17169</v>
      </c>
      <c r="E25" s="12">
        <v>19341</v>
      </c>
      <c r="F25" s="12">
        <v>11713</v>
      </c>
      <c r="G25" s="12">
        <v>1124.2648514851485</v>
      </c>
      <c r="H25" s="12">
        <v>16227</v>
      </c>
      <c r="I25" s="28">
        <v>41653</v>
      </c>
    </row>
    <row r="26" spans="1:10" x14ac:dyDescent="0.35">
      <c r="A26" s="37" t="s">
        <v>12</v>
      </c>
      <c r="B26" s="80">
        <f t="shared" si="3"/>
        <v>463</v>
      </c>
      <c r="C26" s="12">
        <v>220</v>
      </c>
      <c r="D26" s="12">
        <v>0</v>
      </c>
      <c r="E26" s="12">
        <v>3</v>
      </c>
      <c r="F26" s="12">
        <v>200</v>
      </c>
      <c r="G26" s="12">
        <v>1</v>
      </c>
      <c r="H26" s="12">
        <v>34</v>
      </c>
      <c r="I26" s="28">
        <v>5</v>
      </c>
    </row>
    <row r="27" spans="1:10" x14ac:dyDescent="0.35">
      <c r="A27" s="37" t="s">
        <v>13</v>
      </c>
      <c r="B27" s="80">
        <f t="shared" si="3"/>
        <v>48617.358910891089</v>
      </c>
      <c r="C27" s="12">
        <v>46075</v>
      </c>
      <c r="D27" s="12">
        <v>364</v>
      </c>
      <c r="E27" s="12">
        <v>190</v>
      </c>
      <c r="F27" s="12">
        <v>872</v>
      </c>
      <c r="G27" s="12">
        <v>65.35891089108911</v>
      </c>
      <c r="H27" s="12">
        <v>473</v>
      </c>
      <c r="I27" s="28">
        <v>578</v>
      </c>
    </row>
    <row r="28" spans="1:10" ht="15" thickBot="1" x14ac:dyDescent="0.4">
      <c r="A28" s="145" t="s">
        <v>15</v>
      </c>
      <c r="B28" s="146">
        <f t="shared" si="3"/>
        <v>447512</v>
      </c>
      <c r="C28" s="148">
        <f>SUM(C21:C27)</f>
        <v>296238</v>
      </c>
      <c r="D28" s="148">
        <f t="shared" ref="D28:I28" si="4">SUM(D21:D27)</f>
        <v>24808</v>
      </c>
      <c r="E28" s="148">
        <f t="shared" si="4"/>
        <v>31419</v>
      </c>
      <c r="F28" s="148">
        <f t="shared" si="4"/>
        <v>25748</v>
      </c>
      <c r="G28" s="148">
        <f t="shared" si="4"/>
        <v>2160</v>
      </c>
      <c r="H28" s="148">
        <f t="shared" si="4"/>
        <v>19563</v>
      </c>
      <c r="I28" s="150">
        <f t="shared" si="4"/>
        <v>47576</v>
      </c>
    </row>
    <row r="29" spans="1:10" ht="15" thickBot="1" x14ac:dyDescent="0.4"/>
    <row r="30" spans="1:10" x14ac:dyDescent="0.35">
      <c r="A30" s="22" t="s">
        <v>30</v>
      </c>
      <c r="B30" s="35"/>
      <c r="C30" s="23"/>
      <c r="D30" s="23"/>
      <c r="E30" s="23"/>
      <c r="F30" s="23"/>
      <c r="G30" s="23"/>
      <c r="H30" s="23"/>
      <c r="I30" s="24"/>
    </row>
    <row r="31" spans="1:10" x14ac:dyDescent="0.35">
      <c r="A31" s="25" t="s">
        <v>46</v>
      </c>
      <c r="B31" s="72" t="s">
        <v>59</v>
      </c>
      <c r="C31" s="53" t="s">
        <v>0</v>
      </c>
      <c r="D31" s="53" t="s">
        <v>6</v>
      </c>
      <c r="E31" s="53" t="s">
        <v>1</v>
      </c>
      <c r="F31" s="53" t="s">
        <v>2</v>
      </c>
      <c r="G31" s="53" t="s">
        <v>3</v>
      </c>
      <c r="H31" s="53" t="s">
        <v>4</v>
      </c>
      <c r="I31" s="54" t="s">
        <v>5</v>
      </c>
    </row>
    <row r="32" spans="1:10" x14ac:dyDescent="0.35">
      <c r="A32" s="27" t="s">
        <v>24</v>
      </c>
      <c r="B32" s="81">
        <f>SUM(C32:I32)</f>
        <v>4817112</v>
      </c>
      <c r="C32" s="11">
        <v>2676667</v>
      </c>
      <c r="D32" s="12">
        <v>376981</v>
      </c>
      <c r="E32" s="12">
        <v>567852</v>
      </c>
      <c r="F32" s="12">
        <v>326684</v>
      </c>
      <c r="G32" s="12">
        <v>67459</v>
      </c>
      <c r="H32" s="12">
        <v>605465</v>
      </c>
      <c r="I32" s="28">
        <v>196004</v>
      </c>
    </row>
    <row r="33" spans="1:9" x14ac:dyDescent="0.35">
      <c r="A33" s="29"/>
      <c r="B33" s="68"/>
      <c r="C33" s="11"/>
      <c r="D33" s="12"/>
      <c r="E33" s="12"/>
      <c r="F33" s="12"/>
      <c r="G33" s="12"/>
      <c r="H33" s="12"/>
      <c r="I33" s="28"/>
    </row>
    <row r="34" spans="1:9" x14ac:dyDescent="0.35">
      <c r="A34" s="27" t="s">
        <v>27</v>
      </c>
      <c r="B34" s="81">
        <f>SUM(C34:I34)</f>
        <v>36638</v>
      </c>
      <c r="C34" s="11">
        <v>19642</v>
      </c>
      <c r="D34" s="12">
        <v>8793</v>
      </c>
      <c r="E34" s="12">
        <v>3396</v>
      </c>
      <c r="F34" s="12">
        <v>577</v>
      </c>
      <c r="G34" s="12">
        <v>258</v>
      </c>
      <c r="H34" s="12">
        <v>1047</v>
      </c>
      <c r="I34" s="28">
        <v>2925</v>
      </c>
    </row>
    <row r="35" spans="1:9" ht="15" customHeight="1" x14ac:dyDescent="0.35">
      <c r="A35" s="27" t="s">
        <v>28</v>
      </c>
      <c r="B35" s="81">
        <f>SUM(C35:I35)</f>
        <v>26013</v>
      </c>
      <c r="C35" s="12">
        <v>14588</v>
      </c>
      <c r="D35" s="12">
        <v>5624</v>
      </c>
      <c r="E35" s="12">
        <v>3258</v>
      </c>
      <c r="F35" s="12">
        <v>366</v>
      </c>
      <c r="G35" s="12">
        <v>254</v>
      </c>
      <c r="H35" s="12">
        <v>858</v>
      </c>
      <c r="I35" s="28">
        <v>1065</v>
      </c>
    </row>
    <row r="36" spans="1:9" ht="15" customHeight="1" x14ac:dyDescent="0.35">
      <c r="A36" s="171" t="s">
        <v>25</v>
      </c>
      <c r="B36" s="172"/>
      <c r="C36" s="172"/>
      <c r="D36" s="172"/>
      <c r="E36" s="172"/>
      <c r="F36" s="172"/>
      <c r="G36" s="172"/>
      <c r="H36" s="172"/>
      <c r="I36" s="173"/>
    </row>
    <row r="37" spans="1:9" ht="15" customHeight="1" x14ac:dyDescent="0.35">
      <c r="A37" s="31"/>
      <c r="B37" s="69"/>
      <c r="C37" s="12"/>
      <c r="D37" s="12"/>
      <c r="E37" s="12"/>
      <c r="F37" s="12"/>
      <c r="G37" s="12"/>
      <c r="H37" s="12"/>
      <c r="I37" s="28"/>
    </row>
    <row r="38" spans="1:9" ht="15" customHeight="1" x14ac:dyDescent="0.35">
      <c r="A38" s="32" t="s">
        <v>47</v>
      </c>
      <c r="B38" s="72" t="s">
        <v>59</v>
      </c>
      <c r="C38" s="56" t="s">
        <v>0</v>
      </c>
      <c r="D38" s="56" t="s">
        <v>6</v>
      </c>
      <c r="E38" s="56" t="s">
        <v>1</v>
      </c>
      <c r="F38" s="56" t="s">
        <v>2</v>
      </c>
      <c r="G38" s="56" t="s">
        <v>3</v>
      </c>
      <c r="H38" s="56" t="s">
        <v>4</v>
      </c>
      <c r="I38" s="57" t="s">
        <v>5</v>
      </c>
    </row>
    <row r="39" spans="1:9" s="91" customFormat="1" ht="30" customHeight="1" x14ac:dyDescent="0.35">
      <c r="A39" s="90" t="s">
        <v>32</v>
      </c>
      <c r="B39" s="82">
        <f>SUM(C39:I39)</f>
        <v>39919</v>
      </c>
      <c r="C39" s="16">
        <v>23471</v>
      </c>
      <c r="D39" s="17">
        <v>2515</v>
      </c>
      <c r="E39" s="16">
        <v>6567</v>
      </c>
      <c r="F39" s="16">
        <v>2681</v>
      </c>
      <c r="G39" s="18">
        <v>147</v>
      </c>
      <c r="H39" s="18">
        <v>2527</v>
      </c>
      <c r="I39" s="33">
        <v>2011</v>
      </c>
    </row>
    <row r="40" spans="1:9" s="91" customFormat="1" ht="15" customHeight="1" x14ac:dyDescent="0.35">
      <c r="A40" s="90" t="s">
        <v>26</v>
      </c>
      <c r="B40" s="82">
        <f>SUM(C40:I40)</f>
        <v>18735</v>
      </c>
      <c r="C40" s="16">
        <v>6373</v>
      </c>
      <c r="D40" s="17">
        <v>1299</v>
      </c>
      <c r="E40" s="17">
        <v>5911</v>
      </c>
      <c r="F40" s="16">
        <v>1746</v>
      </c>
      <c r="G40" s="18">
        <v>120</v>
      </c>
      <c r="H40" s="18">
        <v>2248</v>
      </c>
      <c r="I40" s="33">
        <v>1038</v>
      </c>
    </row>
    <row r="41" spans="1:9" s="91" customFormat="1" ht="15" customHeight="1" x14ac:dyDescent="0.35">
      <c r="A41" s="93"/>
      <c r="B41" s="83"/>
      <c r="C41" s="16"/>
      <c r="D41" s="17"/>
      <c r="E41" s="17"/>
      <c r="F41" s="16"/>
      <c r="G41" s="18"/>
      <c r="H41" s="18"/>
      <c r="I41" s="33"/>
    </row>
    <row r="42" spans="1:9" s="91" customFormat="1" x14ac:dyDescent="0.35">
      <c r="A42" s="90" t="s">
        <v>33</v>
      </c>
      <c r="B42" s="82">
        <f>SUM(C42:I42)</f>
        <v>19187.435643564357</v>
      </c>
      <c r="C42" s="16">
        <v>12607</v>
      </c>
      <c r="D42" s="17">
        <v>1211</v>
      </c>
      <c r="E42" s="17">
        <v>1280</v>
      </c>
      <c r="F42" s="16">
        <v>1398</v>
      </c>
      <c r="G42" s="18">
        <v>9.435643564356436</v>
      </c>
      <c r="H42" s="18">
        <v>1235</v>
      </c>
      <c r="I42" s="33">
        <v>1447</v>
      </c>
    </row>
    <row r="43" spans="1:9" s="91" customFormat="1" x14ac:dyDescent="0.35">
      <c r="A43" s="90" t="s">
        <v>26</v>
      </c>
      <c r="B43" s="82">
        <f>SUM(C43:I43)</f>
        <v>7692</v>
      </c>
      <c r="C43" s="16">
        <v>3495</v>
      </c>
      <c r="D43" s="17">
        <v>746</v>
      </c>
      <c r="E43" s="17">
        <v>862</v>
      </c>
      <c r="F43" s="16">
        <v>781</v>
      </c>
      <c r="G43" s="18">
        <v>9</v>
      </c>
      <c r="H43" s="18">
        <v>1102</v>
      </c>
      <c r="I43" s="33">
        <v>697</v>
      </c>
    </row>
    <row r="44" spans="1:9" s="91" customFormat="1" x14ac:dyDescent="0.35">
      <c r="A44" s="93"/>
      <c r="B44" s="83"/>
      <c r="C44" s="16"/>
      <c r="D44" s="17"/>
      <c r="E44" s="17"/>
      <c r="F44" s="16"/>
      <c r="G44" s="18"/>
      <c r="H44" s="18"/>
      <c r="I44" s="33"/>
    </row>
    <row r="45" spans="1:9" s="91" customFormat="1" ht="29" x14ac:dyDescent="0.35">
      <c r="A45" s="90" t="s">
        <v>34</v>
      </c>
      <c r="B45" s="82">
        <f>SUM(C45:I45)</f>
        <v>3264</v>
      </c>
      <c r="C45" s="16">
        <v>2067</v>
      </c>
      <c r="D45" s="17">
        <v>51</v>
      </c>
      <c r="E45" s="17">
        <v>527</v>
      </c>
      <c r="F45" s="16">
        <v>257</v>
      </c>
      <c r="G45" s="18">
        <v>4</v>
      </c>
      <c r="H45" s="18">
        <v>267</v>
      </c>
      <c r="I45" s="33">
        <v>91</v>
      </c>
    </row>
    <row r="46" spans="1:9" s="91" customFormat="1" x14ac:dyDescent="0.35">
      <c r="A46" s="90" t="s">
        <v>26</v>
      </c>
      <c r="B46" s="82">
        <f>SUM(C46:I46)</f>
        <v>1675</v>
      </c>
      <c r="C46" s="16">
        <v>684</v>
      </c>
      <c r="D46" s="17">
        <v>27</v>
      </c>
      <c r="E46" s="17">
        <v>476</v>
      </c>
      <c r="F46" s="16">
        <v>181</v>
      </c>
      <c r="G46" s="18">
        <v>4</v>
      </c>
      <c r="H46" s="18">
        <v>239</v>
      </c>
      <c r="I46" s="33">
        <v>64</v>
      </c>
    </row>
    <row r="47" spans="1:9" s="91" customFormat="1" x14ac:dyDescent="0.35">
      <c r="A47" s="93"/>
      <c r="B47" s="83"/>
      <c r="C47" s="19"/>
      <c r="D47" s="20"/>
      <c r="E47" s="20"/>
      <c r="F47" s="19"/>
      <c r="G47" s="18"/>
      <c r="H47" s="21"/>
      <c r="I47" s="34"/>
    </row>
    <row r="48" spans="1:9" s="91" customFormat="1" ht="29" x14ac:dyDescent="0.35">
      <c r="A48" s="90" t="s">
        <v>48</v>
      </c>
      <c r="B48" s="82">
        <f>SUM(C48:I48)</f>
        <v>399156</v>
      </c>
      <c r="C48" s="16">
        <v>272767</v>
      </c>
      <c r="D48" s="17">
        <v>6867</v>
      </c>
      <c r="E48" s="17">
        <v>26289</v>
      </c>
      <c r="F48" s="16">
        <v>19443</v>
      </c>
      <c r="G48" s="18">
        <v>1631</v>
      </c>
      <c r="H48" s="18">
        <v>10063</v>
      </c>
      <c r="I48" s="87">
        <v>62096</v>
      </c>
    </row>
    <row r="49" spans="1:9" s="91" customFormat="1" x14ac:dyDescent="0.35">
      <c r="A49" s="90" t="s">
        <v>26</v>
      </c>
      <c r="B49" s="82">
        <f>SUM(C49:I49)</f>
        <v>90471</v>
      </c>
      <c r="C49" s="16">
        <v>45851</v>
      </c>
      <c r="D49" s="17">
        <v>5584</v>
      </c>
      <c r="E49" s="17">
        <v>14231</v>
      </c>
      <c r="F49" s="16">
        <v>6697</v>
      </c>
      <c r="G49" s="18">
        <v>730</v>
      </c>
      <c r="H49" s="18">
        <v>7459</v>
      </c>
      <c r="I49" s="33">
        <v>9919</v>
      </c>
    </row>
    <row r="50" spans="1:9" s="91" customFormat="1" x14ac:dyDescent="0.35">
      <c r="A50" s="93"/>
      <c r="B50" s="83"/>
      <c r="C50" s="16"/>
      <c r="D50" s="17"/>
      <c r="E50" s="17"/>
      <c r="F50" s="16"/>
      <c r="G50" s="18"/>
      <c r="H50" s="18"/>
      <c r="I50" s="33"/>
    </row>
    <row r="51" spans="1:9" s="91" customFormat="1" ht="43.5" x14ac:dyDescent="0.35">
      <c r="A51" s="90" t="s">
        <v>49</v>
      </c>
      <c r="B51" s="82">
        <f>SUM(C51:I51)</f>
        <v>173742</v>
      </c>
      <c r="C51" s="16">
        <v>111204</v>
      </c>
      <c r="D51" s="17">
        <v>17928</v>
      </c>
      <c r="E51" s="17">
        <v>9255</v>
      </c>
      <c r="F51" s="16">
        <v>9145</v>
      </c>
      <c r="G51" s="18">
        <v>1131</v>
      </c>
      <c r="H51" s="18">
        <v>6001</v>
      </c>
      <c r="I51" s="33">
        <v>19078</v>
      </c>
    </row>
    <row r="52" spans="1:9" s="91" customFormat="1" x14ac:dyDescent="0.35">
      <c r="A52" s="90" t="s">
        <v>26</v>
      </c>
      <c r="B52" s="82">
        <f>SUM(C52:I52)</f>
        <v>67987</v>
      </c>
      <c r="C52" s="16">
        <v>33522</v>
      </c>
      <c r="D52" s="17">
        <v>11572</v>
      </c>
      <c r="E52" s="17">
        <v>5805</v>
      </c>
      <c r="F52" s="16">
        <v>4864</v>
      </c>
      <c r="G52" s="18">
        <v>387</v>
      </c>
      <c r="H52" s="18">
        <v>5089</v>
      </c>
      <c r="I52" s="33">
        <v>6748</v>
      </c>
    </row>
    <row r="53" spans="1:9" s="91" customFormat="1" x14ac:dyDescent="0.35">
      <c r="A53" s="93"/>
      <c r="B53" s="83"/>
      <c r="C53" s="16"/>
      <c r="D53" s="17"/>
      <c r="E53" s="17"/>
      <c r="F53" s="16"/>
      <c r="G53" s="18"/>
      <c r="H53" s="18"/>
      <c r="I53" s="33"/>
    </row>
    <row r="54" spans="1:9" s="91" customFormat="1" ht="45" customHeight="1" x14ac:dyDescent="0.35">
      <c r="A54" s="90" t="s">
        <v>50</v>
      </c>
      <c r="B54" s="82">
        <f>SUM(C54:I54)</f>
        <v>249994</v>
      </c>
      <c r="C54" s="16">
        <v>161563</v>
      </c>
      <c r="D54" s="17">
        <v>3248</v>
      </c>
      <c r="E54" s="17">
        <v>16966</v>
      </c>
      <c r="F54" s="16">
        <v>5985</v>
      </c>
      <c r="G54" s="18">
        <v>505</v>
      </c>
      <c r="H54" s="18">
        <v>4062</v>
      </c>
      <c r="I54" s="87">
        <v>57665</v>
      </c>
    </row>
    <row r="55" spans="1:9" s="91" customFormat="1" ht="15" customHeight="1" x14ac:dyDescent="0.35">
      <c r="A55" s="92" t="s">
        <v>26</v>
      </c>
      <c r="B55" s="82">
        <f>SUM(C55:I55)</f>
        <v>40881</v>
      </c>
      <c r="C55" s="16">
        <v>12329</v>
      </c>
      <c r="D55" s="17">
        <v>2467</v>
      </c>
      <c r="E55" s="17">
        <v>8375</v>
      </c>
      <c r="F55" s="16">
        <v>4850</v>
      </c>
      <c r="G55" s="18">
        <v>433</v>
      </c>
      <c r="H55" s="18">
        <v>2370</v>
      </c>
      <c r="I55" s="33">
        <v>10057</v>
      </c>
    </row>
    <row r="56" spans="1:9" s="91" customFormat="1" ht="15" customHeight="1" x14ac:dyDescent="0.35">
      <c r="A56" s="93"/>
      <c r="B56" s="83"/>
      <c r="C56" s="16"/>
      <c r="D56" s="17"/>
      <c r="E56" s="17"/>
      <c r="F56" s="16"/>
      <c r="G56" s="18"/>
      <c r="H56" s="18"/>
      <c r="I56" s="33"/>
    </row>
    <row r="57" spans="1:9" ht="15" customHeight="1" thickBot="1" x14ac:dyDescent="0.4">
      <c r="A57" s="174" t="s">
        <v>36</v>
      </c>
      <c r="B57" s="175"/>
      <c r="C57" s="175"/>
      <c r="D57" s="175"/>
      <c r="E57" s="175"/>
      <c r="F57" s="175"/>
      <c r="G57" s="175"/>
      <c r="H57" s="175"/>
      <c r="I57" s="176"/>
    </row>
    <row r="58" spans="1:9" ht="15" customHeight="1" thickBot="1" x14ac:dyDescent="0.4">
      <c r="A58" s="5"/>
      <c r="B58" s="5"/>
      <c r="C58" s="6"/>
      <c r="D58" s="3"/>
      <c r="E58" s="3"/>
      <c r="F58" s="6"/>
      <c r="G58" s="6"/>
      <c r="H58" s="7"/>
      <c r="I58" s="6"/>
    </row>
    <row r="59" spans="1:9" ht="15" customHeight="1" x14ac:dyDescent="0.35">
      <c r="A59" s="46" t="s">
        <v>31</v>
      </c>
      <c r="B59" s="70"/>
      <c r="C59" s="23"/>
      <c r="D59" s="23"/>
      <c r="E59" s="23"/>
      <c r="F59" s="23"/>
      <c r="G59" s="23"/>
      <c r="H59" s="23"/>
      <c r="I59" s="24"/>
    </row>
    <row r="60" spans="1:9" s="2" customFormat="1" ht="15" customHeight="1" x14ac:dyDescent="0.35">
      <c r="A60" s="115" t="s">
        <v>88</v>
      </c>
      <c r="B60" s="73" t="s">
        <v>59</v>
      </c>
      <c r="C60" s="56" t="s">
        <v>0</v>
      </c>
      <c r="D60" s="56" t="s">
        <v>6</v>
      </c>
      <c r="E60" s="56" t="s">
        <v>1</v>
      </c>
      <c r="F60" s="56" t="s">
        <v>2</v>
      </c>
      <c r="G60" s="56" t="s">
        <v>3</v>
      </c>
      <c r="H60" s="56" t="s">
        <v>4</v>
      </c>
      <c r="I60" s="57" t="s">
        <v>5</v>
      </c>
    </row>
    <row r="61" spans="1:9" x14ac:dyDescent="0.35">
      <c r="A61" s="27" t="s">
        <v>52</v>
      </c>
      <c r="B61" s="81">
        <f>SUM(C61:I61)</f>
        <v>15123</v>
      </c>
      <c r="C61" s="16">
        <v>10990</v>
      </c>
      <c r="D61" s="17">
        <v>325</v>
      </c>
      <c r="E61" s="17">
        <v>723</v>
      </c>
      <c r="F61" s="49">
        <v>1246</v>
      </c>
      <c r="G61" s="18">
        <v>42</v>
      </c>
      <c r="H61" s="18">
        <v>1159</v>
      </c>
      <c r="I61" s="77">
        <v>638</v>
      </c>
    </row>
    <row r="62" spans="1:9" x14ac:dyDescent="0.35">
      <c r="A62" s="27" t="s">
        <v>53</v>
      </c>
      <c r="B62" s="81">
        <f t="shared" ref="B62:B67" si="5">SUM(C62:I62)</f>
        <v>14920</v>
      </c>
      <c r="C62" s="50">
        <f t="shared" ref="C62" si="6">C61-C66</f>
        <v>10989</v>
      </c>
      <c r="D62" s="18">
        <f t="shared" ref="D62:E62" si="7">D61-D66</f>
        <v>322</v>
      </c>
      <c r="E62" s="18">
        <f t="shared" si="7"/>
        <v>689</v>
      </c>
      <c r="F62" s="50">
        <f>F61-F66</f>
        <v>1150</v>
      </c>
      <c r="G62" s="18">
        <f>G61-G66</f>
        <v>42</v>
      </c>
      <c r="H62" s="18">
        <v>1090</v>
      </c>
      <c r="I62" s="79">
        <f>I61-I66</f>
        <v>638</v>
      </c>
    </row>
    <row r="63" spans="1:9" x14ac:dyDescent="0.35">
      <c r="A63" s="27" t="s">
        <v>16</v>
      </c>
      <c r="B63" s="81">
        <f t="shared" si="5"/>
        <v>14521</v>
      </c>
      <c r="C63" s="16">
        <v>10701</v>
      </c>
      <c r="D63" s="17">
        <v>304</v>
      </c>
      <c r="E63" s="20">
        <v>672</v>
      </c>
      <c r="F63" s="140">
        <v>1150</v>
      </c>
      <c r="G63" s="18">
        <v>38</v>
      </c>
      <c r="H63" s="18">
        <v>1072</v>
      </c>
      <c r="I63" s="78">
        <v>584</v>
      </c>
    </row>
    <row r="64" spans="1:9" x14ac:dyDescent="0.35">
      <c r="A64" s="27" t="s">
        <v>17</v>
      </c>
      <c r="B64" s="81">
        <f t="shared" si="5"/>
        <v>24</v>
      </c>
      <c r="C64" s="16">
        <v>0</v>
      </c>
      <c r="D64" s="17">
        <v>0</v>
      </c>
      <c r="E64" s="20">
        <v>4</v>
      </c>
      <c r="F64" s="51">
        <v>0</v>
      </c>
      <c r="G64" s="18">
        <v>2</v>
      </c>
      <c r="H64" s="18">
        <v>18</v>
      </c>
      <c r="I64" s="33">
        <v>0</v>
      </c>
    </row>
    <row r="65" spans="1:9" x14ac:dyDescent="0.35">
      <c r="A65" s="27" t="s">
        <v>18</v>
      </c>
      <c r="B65" s="81">
        <f t="shared" si="5"/>
        <v>315</v>
      </c>
      <c r="C65" s="16">
        <v>288</v>
      </c>
      <c r="D65" s="17">
        <v>18</v>
      </c>
      <c r="E65" s="20">
        <v>7</v>
      </c>
      <c r="F65" s="51">
        <v>0</v>
      </c>
      <c r="G65" s="18">
        <v>2</v>
      </c>
      <c r="H65" s="18">
        <v>0</v>
      </c>
      <c r="I65" s="33">
        <v>0</v>
      </c>
    </row>
    <row r="66" spans="1:9" x14ac:dyDescent="0.35">
      <c r="A66" s="27" t="s">
        <v>51</v>
      </c>
      <c r="B66" s="81">
        <f t="shared" si="5"/>
        <v>203</v>
      </c>
      <c r="C66" s="16">
        <v>1</v>
      </c>
      <c r="D66" s="17">
        <v>3</v>
      </c>
      <c r="E66" s="20">
        <v>34</v>
      </c>
      <c r="F66" s="51">
        <v>96</v>
      </c>
      <c r="G66" s="18">
        <v>0</v>
      </c>
      <c r="H66" s="18">
        <v>69</v>
      </c>
      <c r="I66" s="33">
        <v>0</v>
      </c>
    </row>
    <row r="67" spans="1:9" ht="15" thickBot="1" x14ac:dyDescent="0.4">
      <c r="A67" s="151" t="s">
        <v>19</v>
      </c>
      <c r="B67" s="152">
        <f t="shared" si="5"/>
        <v>60</v>
      </c>
      <c r="C67" s="153">
        <v>0</v>
      </c>
      <c r="D67" s="154">
        <v>0</v>
      </c>
      <c r="E67" s="158">
        <v>6</v>
      </c>
      <c r="F67" s="159">
        <v>0</v>
      </c>
      <c r="G67" s="155">
        <v>0</v>
      </c>
      <c r="H67" s="155">
        <v>0</v>
      </c>
      <c r="I67" s="160">
        <v>54</v>
      </c>
    </row>
    <row r="68" spans="1:9" x14ac:dyDescent="0.35">
      <c r="C68" s="64"/>
    </row>
  </sheetData>
  <mergeCells count="3">
    <mergeCell ref="A1:I1"/>
    <mergeCell ref="A36:I36"/>
    <mergeCell ref="A57:I5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B619-8C28-4C62-A280-50D57AD2B06C}">
  <dimension ref="A1:I64"/>
  <sheetViews>
    <sheetView zoomScale="80" zoomScaleNormal="80" workbookViewId="0">
      <selection activeCell="A61" sqref="A61"/>
    </sheetView>
  </sheetViews>
  <sheetFormatPr defaultRowHeight="14.5" x14ac:dyDescent="0.35"/>
  <cols>
    <col min="1" max="1" width="53.7265625" customWidth="1"/>
    <col min="2" max="2" width="20.7265625" customWidth="1"/>
    <col min="3" max="9" width="13.7265625" customWidth="1"/>
  </cols>
  <sheetData>
    <row r="1" spans="1:9" x14ac:dyDescent="0.35">
      <c r="A1" s="170" t="s">
        <v>41</v>
      </c>
      <c r="B1" s="170"/>
      <c r="C1" s="170"/>
      <c r="D1" s="170"/>
      <c r="E1" s="170"/>
      <c r="F1" s="170"/>
      <c r="G1" s="170"/>
      <c r="H1" s="170"/>
      <c r="I1" s="170"/>
    </row>
    <row r="2" spans="1:9" ht="15" thickBot="1" x14ac:dyDescent="0.4">
      <c r="A2" s="4"/>
      <c r="B2" s="4"/>
      <c r="C2" s="4"/>
      <c r="D2" s="4"/>
      <c r="E2" s="4"/>
      <c r="F2" s="4"/>
      <c r="G2" s="4"/>
      <c r="H2" s="4"/>
      <c r="I2" s="4"/>
    </row>
    <row r="3" spans="1:9" x14ac:dyDescent="0.35">
      <c r="A3" s="22" t="s">
        <v>29</v>
      </c>
      <c r="B3" s="35"/>
      <c r="C3" s="35"/>
      <c r="D3" s="35"/>
      <c r="E3" s="35"/>
      <c r="F3" s="35"/>
      <c r="G3" s="35"/>
      <c r="H3" s="35"/>
      <c r="I3" s="36"/>
    </row>
    <row r="4" spans="1:9" x14ac:dyDescent="0.35">
      <c r="A4" s="25" t="s">
        <v>45</v>
      </c>
      <c r="B4" s="53" t="s">
        <v>59</v>
      </c>
      <c r="C4" s="53" t="s">
        <v>0</v>
      </c>
      <c r="D4" s="53" t="s">
        <v>6</v>
      </c>
      <c r="E4" s="53" t="s">
        <v>1</v>
      </c>
      <c r="F4" s="53" t="s">
        <v>2</v>
      </c>
      <c r="G4" s="53" t="s">
        <v>3</v>
      </c>
      <c r="H4" s="53" t="s">
        <v>4</v>
      </c>
      <c r="I4" s="54" t="s">
        <v>5</v>
      </c>
    </row>
    <row r="5" spans="1:9" x14ac:dyDescent="0.35">
      <c r="A5" s="37" t="s">
        <v>84</v>
      </c>
      <c r="B5" s="134">
        <f>'Pojištěnci od 19 let_počty'!B6/'Pojištěnci od 19 let_počty'!B5</f>
        <v>0.94847285579386575</v>
      </c>
      <c r="C5" s="105">
        <f>'Pojištěnci od 19 let_počty'!C6/'Pojištěnci od 19 let_počty'!C5</f>
        <v>0.94063726002955328</v>
      </c>
      <c r="D5" s="105">
        <f>'Pojištěnci od 19 let_počty'!D6/'Pojištěnci od 19 let_počty'!D5</f>
        <v>0.95674107244056872</v>
      </c>
      <c r="E5" s="105">
        <f>'Pojištěnci od 19 let_počty'!E6/'Pojištěnci od 19 let_počty'!E5</f>
        <v>0.96868890779847872</v>
      </c>
      <c r="F5" s="105">
        <f>'Pojištěnci od 19 let_počty'!F6/'Pojištěnci od 19 let_počty'!F5</f>
        <v>0.95617727202326952</v>
      </c>
      <c r="G5" s="105">
        <f>'Pojištěnci od 19 let_počty'!G6/'Pojištěnci od 19 let_počty'!G5</f>
        <v>0.98078650785885202</v>
      </c>
      <c r="H5" s="105">
        <f>'Pojištěnci od 19 let_počty'!H6/'Pojištěnci od 19 let_počty'!H5</f>
        <v>0.98178176108711568</v>
      </c>
      <c r="I5" s="107">
        <f>'Pojištěnci od 19 let_počty'!I6/'Pojištěnci od 19 let_počty'!I5</f>
        <v>0.8682630386949618</v>
      </c>
    </row>
    <row r="6" spans="1:9" x14ac:dyDescent="0.35">
      <c r="A6" s="37" t="s">
        <v>85</v>
      </c>
      <c r="B6" s="134">
        <f>'Pojištěnci od 19 let_počty'!B7/'Pojištěnci od 19 let_počty'!B5</f>
        <v>5.1526570376528621E-2</v>
      </c>
      <c r="C6" s="105">
        <f>'Pojištěnci od 19 let_počty'!C7/'Pojištěnci od 19 let_počty'!C5</f>
        <v>5.9362739970446679E-2</v>
      </c>
      <c r="D6" s="105">
        <f>'Pojištěnci od 19 let_počty'!D7/'Pojištěnci od 19 let_počty'!D5</f>
        <v>4.325892755943133E-2</v>
      </c>
      <c r="E6" s="105">
        <f>'Pojištěnci od 19 let_počty'!E7/'Pojištěnci od 19 let_počty'!E5</f>
        <v>3.1306110166738739E-2</v>
      </c>
      <c r="F6" s="105">
        <f>'Pojištěnci od 19 let_počty'!F7/'Pojištěnci od 19 let_počty'!F5</f>
        <v>4.3822727976730452E-2</v>
      </c>
      <c r="G6" s="105">
        <f>'Pojištěnci od 19 let_počty'!G7/'Pojištěnci od 19 let_počty'!G5</f>
        <v>1.9213492141148005E-2</v>
      </c>
      <c r="H6" s="105">
        <f>'Pojištěnci od 19 let_počty'!H7/'Pojištěnci od 19 let_počty'!H5</f>
        <v>1.8218238912884353E-2</v>
      </c>
      <c r="I6" s="107">
        <f>'Pojištěnci od 19 let_počty'!I7/'Pojištěnci od 19 let_počty'!I5</f>
        <v>0.13173696130503817</v>
      </c>
    </row>
    <row r="7" spans="1:9" x14ac:dyDescent="0.35">
      <c r="A7" s="190"/>
      <c r="B7" s="191"/>
      <c r="C7" s="191"/>
      <c r="D7" s="191"/>
      <c r="E7" s="191"/>
      <c r="F7" s="191"/>
      <c r="G7" s="191"/>
      <c r="H7" s="191"/>
      <c r="I7" s="192"/>
    </row>
    <row r="8" spans="1:9" x14ac:dyDescent="0.35">
      <c r="A8" s="25" t="s">
        <v>57</v>
      </c>
      <c r="B8" s="65"/>
      <c r="C8" s="10"/>
      <c r="D8" s="10"/>
      <c r="E8" s="10"/>
      <c r="F8" s="10"/>
      <c r="G8" s="10"/>
      <c r="H8" s="10"/>
      <c r="I8" s="26"/>
    </row>
    <row r="9" spans="1:9" x14ac:dyDescent="0.35">
      <c r="A9" s="101" t="s">
        <v>66</v>
      </c>
      <c r="B9" s="52" t="s">
        <v>59</v>
      </c>
      <c r="C9" s="52" t="s">
        <v>0</v>
      </c>
      <c r="D9" s="52" t="s">
        <v>6</v>
      </c>
      <c r="E9" s="52" t="s">
        <v>1</v>
      </c>
      <c r="F9" s="52" t="s">
        <v>2</v>
      </c>
      <c r="G9" s="52" t="s">
        <v>3</v>
      </c>
      <c r="H9" s="52" t="s">
        <v>4</v>
      </c>
      <c r="I9" s="55" t="s">
        <v>5</v>
      </c>
    </row>
    <row r="10" spans="1:9" x14ac:dyDescent="0.35">
      <c r="A10" s="102" t="s">
        <v>8</v>
      </c>
      <c r="B10" s="134">
        <f>'Pojištěnci od 19 let_počty'!B11/'Pojištěnci od 19 let_počty'!B$18</f>
        <v>2.9888416333070014E-2</v>
      </c>
      <c r="C10" s="105">
        <f>'Pojištěnci od 19 let_počty'!C11/'Pojištěnci od 19 let_počty'!C$18</f>
        <v>4.46327697201492E-2</v>
      </c>
      <c r="D10" s="105">
        <f>'Pojištěnci od 19 let_počty'!D11/'Pojištěnci od 19 let_počty'!D$18</f>
        <v>5.0045599038845497E-4</v>
      </c>
      <c r="E10" s="105">
        <f>'Pojištěnci od 19 let_počty'!E11/'Pojištěnci od 19 let_počty'!E$18</f>
        <v>1.5476192848587991E-2</v>
      </c>
      <c r="F10" s="105">
        <f>'Pojištěnci od 19 let_počty'!F11/'Pojištěnci od 19 let_počty'!F$18</f>
        <v>3.0252795937019721E-2</v>
      </c>
      <c r="G10" s="105">
        <f>'Pojištěnci od 19 let_počty'!G11/'Pojištěnci od 19 let_počty'!G$18</f>
        <v>5.5418454023732053E-5</v>
      </c>
      <c r="H10" s="105">
        <f>'Pojištěnci od 19 let_počty'!H11/'Pojištěnci od 19 let_počty'!H$18</f>
        <v>1.2963138867625118E-3</v>
      </c>
      <c r="I10" s="107">
        <f>'Pojištěnci od 19 let_počty'!I11/'Pojištěnci od 19 let_počty'!I$18</f>
        <v>7.1432430972064621E-3</v>
      </c>
    </row>
    <row r="11" spans="1:9" x14ac:dyDescent="0.35">
      <c r="A11" s="102" t="s">
        <v>9</v>
      </c>
      <c r="B11" s="134">
        <f>'Pojištěnci od 19 let_počty'!B12/'Pojištěnci od 19 let_počty'!B$18</f>
        <v>2.9904602189868342E-2</v>
      </c>
      <c r="C11" s="105">
        <f>'Pojištěnci od 19 let_počty'!C12/'Pojištěnci od 19 let_počty'!C$18</f>
        <v>4.4680462224530697E-2</v>
      </c>
      <c r="D11" s="105">
        <f>'Pojištěnci od 19 let_počty'!D12/'Pojištěnci od 19 let_počty'!D$18</f>
        <v>6.1990280342542076E-3</v>
      </c>
      <c r="E11" s="105">
        <f>'Pojištěnci od 19 let_počty'!E12/'Pojištěnci od 19 let_počty'!E$18</f>
        <v>8.0698999408134273E-3</v>
      </c>
      <c r="F11" s="105">
        <f>'Pojištěnci od 19 let_počty'!F12/'Pojištěnci od 19 let_počty'!F$18</f>
        <v>1.7457267393868426E-2</v>
      </c>
      <c r="G11" s="105">
        <f>'Pojištěnci od 19 let_počty'!G12/'Pojištěnci od 19 let_počty'!G$18</f>
        <v>6.3798596171516179E-3</v>
      </c>
      <c r="H11" s="105">
        <f>'Pojištěnci od 19 let_počty'!H12/'Pojištěnci od 19 let_počty'!H$18</f>
        <v>1.071600854524154E-2</v>
      </c>
      <c r="I11" s="107">
        <f>'Pojištěnci od 19 let_počty'!I12/'Pojištěnci od 19 let_počty'!I$18</f>
        <v>9.1965202355865344E-3</v>
      </c>
    </row>
    <row r="12" spans="1:9" x14ac:dyDescent="0.35">
      <c r="A12" s="102" t="s">
        <v>14</v>
      </c>
      <c r="B12" s="134">
        <f>'Pojištěnci od 19 let_počty'!B13/'Pojištěnci od 19 let_počty'!B$18</f>
        <v>1.8494482685133373E-2</v>
      </c>
      <c r="C12" s="105">
        <f>'Pojištěnci od 19 let_počty'!C13/'Pojištěnci od 19 let_počty'!C$18</f>
        <v>2.949761357128286E-2</v>
      </c>
      <c r="D12" s="105">
        <f>'Pojištěnci od 19 let_počty'!D13/'Pojištěnci od 19 let_počty'!D$18</f>
        <v>2.4342737372204989E-3</v>
      </c>
      <c r="E12" s="105">
        <f>'Pojištěnci od 19 let_počty'!E13/'Pojištěnci od 19 let_počty'!E$18</f>
        <v>2.9812496138923042E-3</v>
      </c>
      <c r="F12" s="105">
        <f>'Pojištěnci od 19 let_počty'!F13/'Pojištěnci od 19 let_počty'!F$18</f>
        <v>6.0965128014854935E-3</v>
      </c>
      <c r="G12" s="105">
        <f>'Pojištěnci od 19 let_počty'!G13/'Pojištěnci od 19 let_počty'!G$18</f>
        <v>1.7142290722787869E-2</v>
      </c>
      <c r="H12" s="105">
        <f>'Pojištěnci od 19 let_počty'!H13/'Pojištěnci od 19 let_počty'!H$18</f>
        <v>2.1130288858219395E-3</v>
      </c>
      <c r="I12" s="107">
        <f>'Pojištěnci od 19 let_počty'!I13/'Pojištěnci od 19 let_počty'!I$18</f>
        <v>4.7090290160479815E-3</v>
      </c>
    </row>
    <row r="13" spans="1:9" x14ac:dyDescent="0.35">
      <c r="A13" s="102" t="s">
        <v>10</v>
      </c>
      <c r="B13" s="134">
        <f>'Pojištěnci od 19 let_počty'!B14/'Pojištěnci od 19 let_počty'!B$18</f>
        <v>1.1768337429240111E-3</v>
      </c>
      <c r="C13" s="105">
        <f>'Pojištěnci od 19 let_počty'!C14/'Pojištěnci od 19 let_počty'!C$18</f>
        <v>6.7470866492649146E-4</v>
      </c>
      <c r="D13" s="105">
        <f>'Pojištěnci od 19 let_počty'!D14/'Pojištěnci od 19 let_počty'!D$18</f>
        <v>1.0964694312064826E-2</v>
      </c>
      <c r="E13" s="105">
        <f>'Pojištěnci od 19 let_počty'!E14/'Pojištěnci od 19 let_počty'!E$18</f>
        <v>6.5762859129977295E-5</v>
      </c>
      <c r="F13" s="105">
        <f>'Pojištěnci od 19 let_počty'!F14/'Pojištěnci od 19 let_počty'!F$18</f>
        <v>2.9103955584980996E-4</v>
      </c>
      <c r="G13" s="105">
        <f>'Pojištěnci od 19 let_počty'!G14/'Pojištěnci od 19 let_počty'!G$18</f>
        <v>1.2965760510725199E-3</v>
      </c>
      <c r="H13" s="105">
        <f>'Pojištěnci od 19 let_počty'!H14/'Pojištěnci od 19 let_počty'!H$18</f>
        <v>8.6607177779391963E-5</v>
      </c>
      <c r="I13" s="107">
        <f>'Pojištěnci od 19 let_počty'!I14/'Pojištěnci od 19 let_počty'!I$18</f>
        <v>3.269033338736694E-4</v>
      </c>
    </row>
    <row r="14" spans="1:9" x14ac:dyDescent="0.35">
      <c r="A14" s="102" t="s">
        <v>11</v>
      </c>
      <c r="B14" s="134">
        <f>'Pojištěnci od 19 let_počty'!B15/'Pojištěnci od 19 let_počty'!B$18</f>
        <v>0.9057521969260286</v>
      </c>
      <c r="C14" s="105">
        <f>'Pojištěnci od 19 let_počty'!C15/'Pojištěnci od 19 let_počty'!C$18</f>
        <v>0.85586182960470125</v>
      </c>
      <c r="D14" s="105">
        <f>'Pojištěnci od 19 let_počty'!D15/'Pojištěnci od 19 let_počty'!D$18</f>
        <v>0.97859199235540395</v>
      </c>
      <c r="E14" s="105">
        <f>'Pojištěnci od 19 let_počty'!E15/'Pojištěnci od 19 let_počty'!E$18</f>
        <v>0.97264464341584245</v>
      </c>
      <c r="F14" s="105">
        <f>'Pojištěnci od 19 let_počty'!F15/'Pojištěnci od 19 let_počty'!F$18</f>
        <v>0.94208993632871474</v>
      </c>
      <c r="G14" s="105">
        <f>'Pojištěnci od 19 let_počty'!G15/'Pojištěnci od 19 let_počty'!G$18</f>
        <v>0.97153792308808107</v>
      </c>
      <c r="H14" s="105">
        <f>'Pojištěnci od 19 let_počty'!H15/'Pojištěnci od 19 let_počty'!H$18</f>
        <v>0.98473478647140011</v>
      </c>
      <c r="I14" s="107">
        <f>'Pojištěnci od 19 let_počty'!I15/'Pojištěnci od 19 let_počty'!I$18</f>
        <v>0.97735721618846927</v>
      </c>
    </row>
    <row r="15" spans="1:9" x14ac:dyDescent="0.35">
      <c r="A15" s="102" t="s">
        <v>12</v>
      </c>
      <c r="B15" s="134">
        <f>'Pojištěnci od 19 let_počty'!B16/'Pojištěnci od 19 let_počty'!B$18</f>
        <v>1.1559686380083636E-4</v>
      </c>
      <c r="C15" s="105">
        <f>'Pojištěnci od 19 let_počty'!C16/'Pojištěnci od 19 let_počty'!C$18</f>
        <v>1.1081493665112852E-4</v>
      </c>
      <c r="D15" s="105">
        <f>'Pojištěnci od 19 let_počty'!D16/'Pojištěnci od 19 let_počty'!D$18</f>
        <v>0</v>
      </c>
      <c r="E15" s="105">
        <f>'Pojištěnci od 19 let_počty'!E16/'Pojištěnci od 19 let_počty'!E$18</f>
        <v>2.5906580869384997E-5</v>
      </c>
      <c r="F15" s="105">
        <f>'Pojištěnci od 19 let_počty'!F16/'Pojištěnci od 19 let_počty'!F$18</f>
        <v>6.263307400744449E-4</v>
      </c>
      <c r="G15" s="105">
        <f>'Pojištěnci od 19 let_počty'!G16/'Pojištěnci od 19 let_počty'!G$18</f>
        <v>7.1161082004251878E-5</v>
      </c>
      <c r="H15" s="105">
        <f>'Pojištěnci od 19 let_počty'!H16/'Pojištěnci od 19 let_počty'!H$18</f>
        <v>4.6562998806124707E-5</v>
      </c>
      <c r="I15" s="107">
        <f>'Pojištěnci od 19 let_počty'!I16/'Pojištěnci od 19 let_počty'!I$18</f>
        <v>5.4033608904738751E-6</v>
      </c>
    </row>
    <row r="16" spans="1:9" x14ac:dyDescent="0.35">
      <c r="A16" s="102" t="s">
        <v>13</v>
      </c>
      <c r="B16" s="134">
        <f>'Pojištěnci od 19 let_počty'!B17/'Pojištěnci od 19 let_počty'!B$18</f>
        <v>1.4667871259174837E-2</v>
      </c>
      <c r="C16" s="105">
        <f>'Pojištěnci od 19 let_počty'!C17/'Pojištěnci od 19 let_počty'!C$18</f>
        <v>2.4541801277758339E-2</v>
      </c>
      <c r="D16" s="105">
        <f>'Pojištěnci od 19 let_počty'!D17/'Pojištěnci od 19 let_počty'!D$18</f>
        <v>1.3095555706680478E-3</v>
      </c>
      <c r="E16" s="105">
        <f>'Pojištěnci od 19 let_počty'!E17/'Pojištěnci od 19 let_počty'!E$18</f>
        <v>7.3634474086444282E-4</v>
      </c>
      <c r="F16" s="105">
        <f>'Pojištěnci od 19 let_počty'!F17/'Pojištěnci od 19 let_počty'!F$18</f>
        <v>3.1861172429873933E-3</v>
      </c>
      <c r="G16" s="105">
        <f>'Pojištěnci od 19 let_počty'!G17/'Pojištěnci od 19 let_počty'!G$18</f>
        <v>3.5167709848790635E-3</v>
      </c>
      <c r="H16" s="105">
        <f>'Pojištěnci od 19 let_počty'!H17/'Pojištěnci od 19 let_počty'!H$18</f>
        <v>1.0066920341884162E-3</v>
      </c>
      <c r="I16" s="107">
        <f>'Pojištěnci od 19 let_počty'!I17/'Pojištěnci od 19 let_počty'!I$18</f>
        <v>1.2616847679256498E-3</v>
      </c>
    </row>
    <row r="17" spans="1:9" x14ac:dyDescent="0.35">
      <c r="A17" s="193"/>
      <c r="B17" s="194"/>
      <c r="C17" s="194"/>
      <c r="D17" s="194"/>
      <c r="E17" s="194"/>
      <c r="F17" s="194"/>
      <c r="G17" s="194"/>
      <c r="H17" s="194"/>
      <c r="I17" s="195"/>
    </row>
    <row r="18" spans="1:9" ht="29" x14ac:dyDescent="0.35">
      <c r="A18" s="103" t="s">
        <v>67</v>
      </c>
      <c r="B18" s="58" t="s">
        <v>59</v>
      </c>
      <c r="C18" s="58" t="s">
        <v>0</v>
      </c>
      <c r="D18" s="58" t="s">
        <v>6</v>
      </c>
      <c r="E18" s="58" t="s">
        <v>1</v>
      </c>
      <c r="F18" s="58" t="s">
        <v>2</v>
      </c>
      <c r="G18" s="58" t="s">
        <v>3</v>
      </c>
      <c r="H18" s="58" t="s">
        <v>4</v>
      </c>
      <c r="I18" s="59" t="s">
        <v>5</v>
      </c>
    </row>
    <row r="19" spans="1:9" x14ac:dyDescent="0.35">
      <c r="A19" s="102" t="s">
        <v>8</v>
      </c>
      <c r="B19" s="134">
        <f>'Pojištěnci od 19 let_počty'!B21/'Pojištěnci od 19 let_počty'!B11</f>
        <v>0.57352543975849191</v>
      </c>
      <c r="C19" s="105">
        <f>'Pojištěnci od 19 let_počty'!C21/'Pojištěnci od 19 let_počty'!C11</f>
        <v>0.56024980806443647</v>
      </c>
      <c r="D19" s="105">
        <f>'Pojištěnci od 19 let_počty'!D21/'Pojištěnci od 19 let_počty'!D11</f>
        <v>0.77003484320557491</v>
      </c>
      <c r="E19" s="105">
        <f>'Pojištěnci od 19 let_počty'!E21/'Pojištěnci od 19 let_počty'!E11</f>
        <v>0.65381148596446048</v>
      </c>
      <c r="F19" s="105">
        <f>'Pojištěnci od 19 let_počty'!F21/'Pojištěnci od 19 let_počty'!F11</f>
        <v>0.61142053445850919</v>
      </c>
      <c r="G19" s="105">
        <f>'Pojištěnci od 19 let_počty'!G21/'Pojištěnci od 19 let_počty'!G11</f>
        <v>0.5184743742550656</v>
      </c>
      <c r="H19" s="105">
        <f>'Pojištěnci od 19 let_počty'!H21/'Pojištěnci od 19 let_počty'!H11</f>
        <v>0.62356321839080464</v>
      </c>
      <c r="I19" s="107">
        <f>'Pojištěnci od 19 let_počty'!I21/'Pojištěnci od 19 let_počty'!I11</f>
        <v>0.91792738275340391</v>
      </c>
    </row>
    <row r="20" spans="1:9" x14ac:dyDescent="0.35">
      <c r="A20" s="102" t="s">
        <v>9</v>
      </c>
      <c r="B20" s="134">
        <f>'Pojištěnci od 19 let_počty'!B22/'Pojištěnci od 19 let_počty'!B12</f>
        <v>0.1117900581332235</v>
      </c>
      <c r="C20" s="105">
        <f>'Pojištěnci od 19 let_počty'!C22/'Pojištěnci od 19 let_počty'!C12</f>
        <v>0.10849490287887553</v>
      </c>
      <c r="D20" s="105">
        <f>'Pojištěnci od 19 let_počty'!D22/'Pojištěnci od 19 let_počty'!D12</f>
        <v>0.1631504922644163</v>
      </c>
      <c r="E20" s="105">
        <f>'Pojištěnci od 19 let_počty'!E22/'Pojištěnci od 19 let_počty'!E12</f>
        <v>0.10705025311766884</v>
      </c>
      <c r="F20" s="105">
        <f>'Pojištěnci od 19 let_počty'!F22/'Pojištěnci od 19 let_počty'!F12</f>
        <v>0.1021741249878132</v>
      </c>
      <c r="G20" s="105">
        <f>'Pojištěnci od 19 let_počty'!G22/'Pojištěnci od 19 let_počty'!G12</f>
        <v>4.9119791828437925E-2</v>
      </c>
      <c r="H20" s="105">
        <f>'Pojištěnci od 19 let_počty'!H22/'Pojištěnci od 19 let_počty'!H12</f>
        <v>0.10280698705136004</v>
      </c>
      <c r="I20" s="107">
        <f>'Pojištěnci od 19 let_počty'!I22/'Pojištěnci od 19 let_počty'!I12</f>
        <v>0.35781433607520563</v>
      </c>
    </row>
    <row r="21" spans="1:9" x14ac:dyDescent="0.35">
      <c r="A21" s="102" t="s">
        <v>14</v>
      </c>
      <c r="B21" s="134">
        <f>'Pojištěnci od 19 let_počty'!B23/'Pojištěnci od 19 let_počty'!B13</f>
        <v>0.32445397069663456</v>
      </c>
      <c r="C21" s="105">
        <f>'Pojištěnci od 19 let_počty'!C23/'Pojištěnci od 19 let_počty'!C13</f>
        <v>0.32029456121520089</v>
      </c>
      <c r="D21" s="105">
        <f>'Pojištěnci od 19 let_počty'!D23/'Pojištěnci od 19 let_počty'!D13</f>
        <v>0.13538681948424069</v>
      </c>
      <c r="E21" s="105">
        <f>'Pojištěnci od 19 let_počty'!E23/'Pojištěnci od 19 let_počty'!E13</f>
        <v>0.27506684491978611</v>
      </c>
      <c r="F21" s="105">
        <f>'Pojištěnci od 19 let_počty'!F23/'Pojištěnci od 19 let_počty'!F13</f>
        <v>0.27247347850362924</v>
      </c>
      <c r="G21" s="105">
        <f>'Pojištěnci od 19 let_počty'!G23/'Pojištěnci od 19 let_počty'!G13</f>
        <v>0.42557766161038829</v>
      </c>
      <c r="H21" s="105">
        <f>'Pojištěnci od 19 let_počty'!H23/'Pojištěnci od 19 let_počty'!H13</f>
        <v>0.3261348611723226</v>
      </c>
      <c r="I21" s="107">
        <f>'Pojištěnci od 19 let_počty'!I23/'Pojištěnci od 19 let_počty'!I13</f>
        <v>0.90476190476190477</v>
      </c>
    </row>
    <row r="22" spans="1:9" x14ac:dyDescent="0.35">
      <c r="A22" s="102" t="s">
        <v>10</v>
      </c>
      <c r="B22" s="134">
        <f>'Pojištěnci od 19 let_počty'!B24/'Pojištěnci od 19 let_počty'!B14</f>
        <v>0.80549685733822152</v>
      </c>
      <c r="C22" s="105">
        <f>'Pojištěnci od 19 let_počty'!C24/'Pojištěnci od 19 let_počty'!C14</f>
        <v>0.47371547371547373</v>
      </c>
      <c r="D22" s="105">
        <f>'Pojištěnci od 19 let_počty'!D24/'Pojištěnci od 19 let_počty'!D14</f>
        <v>0.99952290076335881</v>
      </c>
      <c r="E22" s="105">
        <f>'Pojištěnci od 19 let_počty'!E24/'Pojištěnci od 19 let_počty'!E14</f>
        <v>0.60606060606060608</v>
      </c>
      <c r="F22" s="105">
        <f>'Pojištěnci od 19 let_počty'!F24/'Pojištěnci od 19 let_počty'!F14</f>
        <v>0.41520467836257308</v>
      </c>
      <c r="G22" s="105">
        <f>'Pojištěnci od 19 let_počty'!G24/'Pojištěnci od 19 let_počty'!G14</f>
        <v>0.75988316804781952</v>
      </c>
      <c r="H22" s="105">
        <f>'Pojištěnci od 19 let_počty'!H24/'Pojištěnci od 19 let_počty'!H14</f>
        <v>0.40860215053763443</v>
      </c>
      <c r="I22" s="107">
        <f>'Pojištěnci od 19 let_počty'!I24/'Pojištěnci od 19 let_počty'!I14</f>
        <v>0.97520661157024791</v>
      </c>
    </row>
    <row r="23" spans="1:9" x14ac:dyDescent="0.35">
      <c r="A23" s="102" t="s">
        <v>11</v>
      </c>
      <c r="B23" s="134">
        <f>'Pojištěnci od 19 let_počty'!B25/'Pojištěnci od 19 let_počty'!B15</f>
        <v>2.0208550018424001E-2</v>
      </c>
      <c r="C23" s="105">
        <f>'Pojištěnci od 19 let_počty'!C25/'Pojištěnci od 19 let_počty'!C15</f>
        <v>1.2227555596347374E-2</v>
      </c>
      <c r="D23" s="105">
        <f>'Pojištěnci od 19 let_počty'!D25/'Pojištěnci od 19 let_počty'!D15</f>
        <v>3.0593371347113329E-2</v>
      </c>
      <c r="E23" s="105">
        <f>'Pojištěnci od 19 let_počty'!E25/'Pojištěnci od 19 let_počty'!E15</f>
        <v>1.9813512649669313E-2</v>
      </c>
      <c r="F23" s="105">
        <f>'Pojištěnci od 19 let_počty'!F25/'Pojištěnci od 19 let_počty'!F15</f>
        <v>2.1160780743021079E-2</v>
      </c>
      <c r="G23" s="105">
        <f>'Pojištěnci od 19 let_počty'!G25/'Pojištěnci od 19 let_počty'!G15</f>
        <v>1.029346119561864E-2</v>
      </c>
      <c r="H23" s="105">
        <f>'Pojištěnci od 19 let_počty'!H25/'Pojištěnci od 19 let_počty'!H15</f>
        <v>1.5345812740797903E-2</v>
      </c>
      <c r="I23" s="107">
        <f>'Pojištěnci od 19 let_počty'!I25/'Pojištěnci od 19 let_počty'!I15</f>
        <v>0.11514019001600513</v>
      </c>
    </row>
    <row r="24" spans="1:9" x14ac:dyDescent="0.35">
      <c r="A24" s="102" t="s">
        <v>12</v>
      </c>
      <c r="B24" s="134">
        <f>'Pojištěnci od 19 let_počty'!B26/'Pojištěnci od 19 let_počty'!B16</f>
        <v>0.45978152929493543</v>
      </c>
      <c r="C24" s="105">
        <f>'Pojištěnci od 19 let_počty'!C26/'Pojištěnci od 19 let_počty'!C16</f>
        <v>0.39783001808318263</v>
      </c>
      <c r="D24" s="105"/>
      <c r="E24" s="105">
        <f>'Pojištěnci od 19 let_počty'!E26/'Pojištěnci od 19 let_počty'!E16</f>
        <v>0.11538461538461539</v>
      </c>
      <c r="F24" s="105">
        <f>'Pojištěnci od 19 let_počty'!F26/'Pojištěnci od 19 let_počty'!F16</f>
        <v>0.54347826086956519</v>
      </c>
      <c r="G24" s="105">
        <f>'Pojištěnci od 19 let_počty'!G26/'Pojištěnci od 19 let_počty'!G16</f>
        <v>0.125</v>
      </c>
      <c r="H24" s="105">
        <f>'Pojištěnci od 19 let_počty'!H26/'Pojištěnci od 19 let_počty'!H16</f>
        <v>0.68</v>
      </c>
      <c r="I24" s="168" t="s">
        <v>100</v>
      </c>
    </row>
    <row r="25" spans="1:9" x14ac:dyDescent="0.35">
      <c r="A25" s="102" t="s">
        <v>13</v>
      </c>
      <c r="B25" s="134">
        <f>'Pojištěnci od 19 let_počty'!B27/'Pojištěnci od 19 let_počty'!B17</f>
        <v>0.38048790343756744</v>
      </c>
      <c r="C25" s="105">
        <f>'Pojištěnci od 19 let_počty'!C27/'Pojištěnci od 19 let_počty'!C17</f>
        <v>0.37621151129655184</v>
      </c>
      <c r="D25" s="105">
        <f>'Pojištěnci od 19 let_počty'!D27/'Pojištěnci od 19 let_počty'!D17</f>
        <v>0.48468708388814913</v>
      </c>
      <c r="E25" s="105">
        <f>'Pojištěnci od 19 let_počty'!E27/'Pojištěnci od 19 let_počty'!E17</f>
        <v>0.25710419485791608</v>
      </c>
      <c r="F25" s="105">
        <f>'Pojištěnci od 19 let_počty'!F27/'Pojištěnci od 19 let_počty'!F17</f>
        <v>0.46581196581196582</v>
      </c>
      <c r="G25" s="105">
        <f>'Pojištěnci od 19 let_počty'!G27/'Pojištěnci od 19 let_počty'!G17</f>
        <v>0.16531538581937705</v>
      </c>
      <c r="H25" s="105">
        <f>'Pojištěnci od 19 let_počty'!H27/'Pojištěnci od 19 let_počty'!H17</f>
        <v>0.43755781683626271</v>
      </c>
      <c r="I25" s="168" t="s">
        <v>101</v>
      </c>
    </row>
    <row r="26" spans="1:9" x14ac:dyDescent="0.35">
      <c r="A26" s="102" t="s">
        <v>86</v>
      </c>
      <c r="B26" s="134">
        <f>'Pojištěnci od 19 let_počty'!B28/'Pojištěnci od 19 let_počty'!B18</f>
        <v>5.1371384025064429E-2</v>
      </c>
      <c r="C26" s="104">
        <f>'Pojištěnci od 19 let_počty'!C28/'Pojištěnci od 19 let_počty'!C18</f>
        <v>5.9362739970446679E-2</v>
      </c>
      <c r="D26" s="104">
        <f>'Pojištěnci od 19 let_počty'!D28/'Pojištěnci od 19 let_počty'!D18</f>
        <v>4.325892755943133E-2</v>
      </c>
      <c r="E26" s="104">
        <f>'Pojištěnci od 19 let_počty'!E28/'Pojištěnci od 19 let_počty'!E18</f>
        <v>3.1306110166738739E-2</v>
      </c>
      <c r="F26" s="104">
        <f>'Pojištěnci od 19 let_počty'!F28/'Pojištěnci od 19 let_počty'!F18</f>
        <v>4.3822727976730452E-2</v>
      </c>
      <c r="G26" s="104">
        <f>'Pojištěnci od 19 let_počty'!G28/'Pojištěnci od 19 let_počty'!G18</f>
        <v>1.9213492141148009E-2</v>
      </c>
      <c r="H26" s="104">
        <f>'Pojištěnci od 19 let_počty'!H28/'Pojištěnci od 19 let_počty'!H18</f>
        <v>1.8218238912884353E-2</v>
      </c>
      <c r="I26" s="142">
        <f>'Pojištěnci od 19 let_počty'!I28/'Pojištěnci od 19 let_počty'!I18</f>
        <v>0.12853514886259254</v>
      </c>
    </row>
    <row r="27" spans="1:9" x14ac:dyDescent="0.35">
      <c r="A27" s="184"/>
      <c r="B27" s="185"/>
      <c r="C27" s="185"/>
      <c r="D27" s="185"/>
      <c r="E27" s="185"/>
      <c r="F27" s="185"/>
      <c r="G27" s="185"/>
      <c r="H27" s="185"/>
      <c r="I27" s="186"/>
    </row>
    <row r="28" spans="1:9" ht="29" x14ac:dyDescent="0.35">
      <c r="A28" s="106" t="s">
        <v>68</v>
      </c>
      <c r="B28" s="58" t="s">
        <v>59</v>
      </c>
      <c r="C28" s="58" t="s">
        <v>0</v>
      </c>
      <c r="D28" s="58" t="s">
        <v>6</v>
      </c>
      <c r="E28" s="58" t="s">
        <v>1</v>
      </c>
      <c r="F28" s="58" t="s">
        <v>2</v>
      </c>
      <c r="G28" s="58" t="s">
        <v>3</v>
      </c>
      <c r="H28" s="58" t="s">
        <v>4</v>
      </c>
      <c r="I28" s="59" t="s">
        <v>5</v>
      </c>
    </row>
    <row r="29" spans="1:9" x14ac:dyDescent="0.35">
      <c r="A29" s="102" t="s">
        <v>8</v>
      </c>
      <c r="B29" s="104">
        <f>'Pojištěnci od 19 let_počty'!B21/'Pojištěnci od 19 let_počty'!B$28</f>
        <v>0.33368318659168872</v>
      </c>
      <c r="C29" s="105">
        <f>'Pojištěnci od 19 let_počty'!C21/'Pojištěnci od 19 let_počty'!C$28</f>
        <v>0.4212322524456687</v>
      </c>
      <c r="D29" s="105">
        <f>'Pojištěnci od 19 let_počty'!D21/'Pojištěnci od 19 let_počty'!D$28</f>
        <v>8.9084166397936145E-3</v>
      </c>
      <c r="E29" s="105">
        <f>'Pojištěnci od 19 let_počty'!E21/'Pojištěnci od 19 let_počty'!E$28</f>
        <v>0.32321206913014416</v>
      </c>
      <c r="F29" s="105">
        <f>'Pojištěnci od 19 let_počty'!F21/'Pojištěnci od 19 let_počty'!F$28</f>
        <v>0.42209103619698618</v>
      </c>
      <c r="G29" s="105">
        <f>'Pojištěnci od 19 let_počty'!G21/'Pojištěnci od 19 let_počty'!G$28</f>
        <v>1.4954620462046206E-3</v>
      </c>
      <c r="H29" s="105">
        <f>'Pojištěnci od 19 let_počty'!H21/'Pojištěnci od 19 let_počty'!H$28</f>
        <v>4.4369472984716045E-2</v>
      </c>
      <c r="I29" s="107">
        <f>'Pojištěnci od 19 let_počty'!I21/'Pojištěnci od 19 let_počty'!I$28</f>
        <v>5.1013115856734487E-2</v>
      </c>
    </row>
    <row r="30" spans="1:9" x14ac:dyDescent="0.35">
      <c r="A30" s="102" t="s">
        <v>9</v>
      </c>
      <c r="B30" s="104">
        <f>'Pojištěnci od 19 let_počty'!B22/'Pojištěnci od 19 let_počty'!B$28</f>
        <v>6.5075864329939309E-2</v>
      </c>
      <c r="C30" s="105">
        <f>'Pojištěnci od 19 let_počty'!C22/'Pojištěnci od 19 let_počty'!C$28</f>
        <v>8.1660691741100064E-2</v>
      </c>
      <c r="D30" s="105">
        <f>'Pojištěnci od 19 let_počty'!D22/'Pojištěnci od 19 let_počty'!D$28</f>
        <v>2.3379554982263785E-2</v>
      </c>
      <c r="E30" s="105">
        <f>'Pojištěnci od 19 let_počty'!E22/'Pojištěnci od 19 let_počty'!E$28</f>
        <v>2.75947674973742E-2</v>
      </c>
      <c r="F30" s="105">
        <f>'Pojištěnci od 19 let_počty'!F22/'Pojištěnci od 19 let_počty'!F$28</f>
        <v>4.070219046139506E-2</v>
      </c>
      <c r="G30" s="105">
        <f>'Pojištěnci od 19 let_počty'!G22/'Pojištěnci od 19 let_počty'!G$28</f>
        <v>1.6310276861019435E-2</v>
      </c>
      <c r="H30" s="105">
        <f>'Pojištěnci od 19 let_počty'!H22/'Pojištěnci od 19 let_počty'!H$28</f>
        <v>6.0471297858201704E-2</v>
      </c>
      <c r="I30" s="107">
        <f>'Pojištěnci od 19 let_počty'!I22/'Pojištěnci od 19 let_počty'!I$28</f>
        <v>2.5601143433664032E-2</v>
      </c>
    </row>
    <row r="31" spans="1:9" x14ac:dyDescent="0.35">
      <c r="A31" s="102" t="s">
        <v>14</v>
      </c>
      <c r="B31" s="104">
        <f>'Pojištěnci od 19 let_počty'!B23/'Pojištěnci od 19 let_počty'!B$28</f>
        <v>0.11680838383182246</v>
      </c>
      <c r="C31" s="105">
        <f>'Pojištěnci od 19 let_počty'!C23/'Pojištěnci od 19 let_počty'!C$28</f>
        <v>0.15915581390638608</v>
      </c>
      <c r="D31" s="105">
        <f>'Pojištěnci od 19 let_počty'!D23/'Pojištěnci od 19 let_počty'!D$28</f>
        <v>7.6185101580135443E-3</v>
      </c>
      <c r="E31" s="105">
        <f>'Pojištěnci od 19 let_počty'!E23/'Pojištěnci od 19 let_počty'!E$28</f>
        <v>2.6194341003851172E-2</v>
      </c>
      <c r="F31" s="105">
        <f>'Pojištěnci od 19 let_počty'!F23/'Pojištěnci od 19 let_počty'!F$28</f>
        <v>3.7905856765574023E-2</v>
      </c>
      <c r="G31" s="105">
        <f>'Pojištěnci od 19 let_počty'!G23/'Pojištěnci od 19 let_počty'!G$28</f>
        <v>0.37970067840117344</v>
      </c>
      <c r="H31" s="105">
        <f>'Pojištěnci od 19 let_počty'!H23/'Pojištěnci od 19 let_počty'!H$28</f>
        <v>3.7826509226601239E-2</v>
      </c>
      <c r="I31" s="107">
        <f>'Pojištěnci od 19 let_počty'!I23/'Pojištěnci od 19 let_počty'!I$28</f>
        <v>3.3146964856230032E-2</v>
      </c>
    </row>
    <row r="32" spans="1:9" x14ac:dyDescent="0.35">
      <c r="A32" s="102" t="s">
        <v>10</v>
      </c>
      <c r="B32" s="104">
        <f>'Pojištěnci od 19 let_počty'!B24/'Pojištěnci od 19 let_počty'!B$28</f>
        <v>1.8452605463624715E-2</v>
      </c>
      <c r="C32" s="105">
        <f>'Pojištěnci od 19 let_počty'!C24/'Pojištěnci od 19 let_počty'!C$28</f>
        <v>5.384184338268554E-3</v>
      </c>
      <c r="D32" s="105">
        <f>'Pojištěnci od 19 let_počty'!D24/'Pojištěnci od 19 let_počty'!D$28</f>
        <v>0.25334569493711706</v>
      </c>
      <c r="E32" s="105">
        <f>'Pojištěnci od 19 let_počty'!E24/'Pojištěnci od 19 let_počty'!E$28</f>
        <v>1.2731149941118431E-3</v>
      </c>
      <c r="F32" s="105">
        <f>'Pojištěnci od 19 let_počty'!F24/'Pojištěnci od 19 let_počty'!F$28</f>
        <v>2.7574957278235202E-3</v>
      </c>
      <c r="G32" s="105">
        <f>'Pojištěnci od 19 let_počty'!G24/'Pojištěnci od 19 let_počty'!G$28</f>
        <v>5.1278877887788774E-2</v>
      </c>
      <c r="H32" s="105">
        <f>'Pojištěnci od 19 let_počty'!H24/'Pojištěnci od 19 let_počty'!H$28</f>
        <v>1.9424423656903339E-3</v>
      </c>
      <c r="I32" s="107">
        <f>'Pojištěnci od 19 let_počty'!I24/'Pojištěnci od 19 let_počty'!I$28</f>
        <v>2.48024213889356E-3</v>
      </c>
    </row>
    <row r="33" spans="1:9" x14ac:dyDescent="0.35">
      <c r="A33" s="102" t="s">
        <v>11</v>
      </c>
      <c r="B33" s="104">
        <f>'Pojištěnci od 19 let_počty'!B25/'Pojištěnci od 19 let_počty'!B$28</f>
        <v>0.35630612106822868</v>
      </c>
      <c r="C33" s="105">
        <f>'Pojištěnci od 19 let_počty'!C25/'Pojištěnci od 19 let_počty'!C$28</f>
        <v>0.17629068519231159</v>
      </c>
      <c r="D33" s="105">
        <f>'Pojištěnci od 19 let_počty'!D25/'Pojištěnci od 19 let_počty'!D$28</f>
        <v>0.69207513705256374</v>
      </c>
      <c r="E33" s="105">
        <f>'Pojištěnci od 19 let_počty'!E25/'Pojištěnci od 19 let_počty'!E$28</f>
        <v>0.61558292752792898</v>
      </c>
      <c r="F33" s="105">
        <f>'Pojištěnci od 19 let_počty'!F25/'Pojištěnci od 19 let_počty'!F$28</f>
        <v>0.4549091191548858</v>
      </c>
      <c r="G33" s="105">
        <f>'Pojištěnci od 19 let_počty'!G25/'Pojištěnci od 19 let_počty'!G$28</f>
        <v>0.52049298679867984</v>
      </c>
      <c r="H33" s="105">
        <f>'Pojištěnci od 19 let_počty'!H25/'Pojištěnci od 19 let_počty'!H$28</f>
        <v>0.82947400705413277</v>
      </c>
      <c r="I33" s="107">
        <f>'Pojištěnci od 19 let_počty'!I25/'Pojištěnci od 19 let_počty'!I$28</f>
        <v>0.87550445602824956</v>
      </c>
    </row>
    <row r="34" spans="1:9" x14ac:dyDescent="0.35">
      <c r="A34" s="102" t="s">
        <v>12</v>
      </c>
      <c r="B34" s="104">
        <f>'Pojištěnci od 19 let_počty'!B26/'Pojištěnci od 19 let_počty'!B$28</f>
        <v>1.0346091277999249E-3</v>
      </c>
      <c r="C34" s="105">
        <f>'Pojištěnci od 19 let_počty'!C26/'Pojištěnci od 19 let_počty'!C$28</f>
        <v>7.4264611562324884E-4</v>
      </c>
      <c r="D34" s="105">
        <f>'Pojištěnci od 19 let_počty'!D26/'Pojištěnci od 19 let_počty'!D$28</f>
        <v>0</v>
      </c>
      <c r="E34" s="105">
        <f>'Pojištěnci od 19 let_počty'!E26/'Pojištěnci od 19 let_počty'!E$28</f>
        <v>9.5483624558388236E-5</v>
      </c>
      <c r="F34" s="105">
        <f>'Pojištěnci od 19 let_počty'!F26/'Pojištěnci od 19 let_počty'!F$28</f>
        <v>7.7675935995028741E-3</v>
      </c>
      <c r="G34" s="105">
        <f>'Pojištěnci od 19 let_počty'!G26/'Pojištěnci od 19 let_počty'!G$28</f>
        <v>4.6296296296296298E-4</v>
      </c>
      <c r="H34" s="105">
        <f>'Pojištěnci od 19 let_počty'!H26/'Pojištěnci od 19 let_počty'!H$28</f>
        <v>1.737974748249246E-3</v>
      </c>
      <c r="I34" s="107">
        <f>'Pojištěnci od 19 let_počty'!I26/'Pojištěnci od 19 let_počty'!I$28</f>
        <v>1.0509500588532033E-4</v>
      </c>
    </row>
    <row r="35" spans="1:9" ht="15" thickBot="1" x14ac:dyDescent="0.4">
      <c r="A35" s="163" t="s">
        <v>13</v>
      </c>
      <c r="B35" s="164">
        <f>'Pojištěnci od 19 let_počty'!B27/'Pojištěnci od 19 let_počty'!B$28</f>
        <v>0.10863922958689619</v>
      </c>
      <c r="C35" s="165">
        <f>'Pojištěnci od 19 let_počty'!C27/'Pojištěnci od 19 let_počty'!C$28</f>
        <v>0.15553372626064177</v>
      </c>
      <c r="D35" s="165">
        <f>'Pojištěnci od 19 let_počty'!D27/'Pojištěnci od 19 let_počty'!D$28</f>
        <v>1.4672686230248307E-2</v>
      </c>
      <c r="E35" s="165">
        <f>'Pojištěnci od 19 let_počty'!E27/'Pojištěnci od 19 let_počty'!E$28</f>
        <v>6.0472962220312551E-3</v>
      </c>
      <c r="F35" s="165">
        <f>'Pojištěnci od 19 let_počty'!F27/'Pojištěnci od 19 let_počty'!F$28</f>
        <v>3.3866708093832527E-2</v>
      </c>
      <c r="G35" s="165">
        <f>'Pojištěnci od 19 let_počty'!G27/'Pojištěnci od 19 let_počty'!G$28</f>
        <v>3.0258755042170883E-2</v>
      </c>
      <c r="H35" s="165">
        <f>'Pojištěnci od 19 let_počty'!H27/'Pojištěnci od 19 let_počty'!H$28</f>
        <v>2.4178295762408628E-2</v>
      </c>
      <c r="I35" s="166">
        <f>'Pojištěnci od 19 let_počty'!I27/'Pojištěnci od 19 let_počty'!I$28</f>
        <v>1.2148982680343029E-2</v>
      </c>
    </row>
    <row r="36" spans="1:9" ht="15" thickBot="1" x14ac:dyDescent="0.4">
      <c r="A36" s="135"/>
      <c r="B36" s="135"/>
      <c r="C36" s="135"/>
      <c r="D36" s="135"/>
      <c r="E36" s="135"/>
      <c r="F36" s="135"/>
      <c r="G36" s="135"/>
      <c r="H36" s="135"/>
      <c r="I36" s="135"/>
    </row>
    <row r="37" spans="1:9" x14ac:dyDescent="0.35">
      <c r="A37" s="22" t="s">
        <v>30</v>
      </c>
      <c r="B37" s="35"/>
      <c r="C37" s="23"/>
      <c r="D37" s="23"/>
      <c r="E37" s="23"/>
      <c r="F37" s="23"/>
      <c r="G37" s="23"/>
      <c r="H37" s="23"/>
      <c r="I37" s="24"/>
    </row>
    <row r="38" spans="1:9" x14ac:dyDescent="0.35">
      <c r="A38" s="25" t="s">
        <v>46</v>
      </c>
      <c r="B38" s="53" t="s">
        <v>59</v>
      </c>
      <c r="C38" s="53" t="s">
        <v>0</v>
      </c>
      <c r="D38" s="53" t="s">
        <v>6</v>
      </c>
      <c r="E38" s="53" t="s">
        <v>1</v>
      </c>
      <c r="F38" s="53" t="s">
        <v>2</v>
      </c>
      <c r="G38" s="53" t="s">
        <v>3</v>
      </c>
      <c r="H38" s="53" t="s">
        <v>4</v>
      </c>
      <c r="I38" s="54" t="s">
        <v>5</v>
      </c>
    </row>
    <row r="39" spans="1:9" ht="29" x14ac:dyDescent="0.35">
      <c r="A39" s="27" t="s">
        <v>69</v>
      </c>
      <c r="B39" s="108">
        <f>'Pojištěnci od 19 let_počty'!B32/'Pojištěnci od 19 let_počty'!B5</f>
        <v>0.55284029587572592</v>
      </c>
      <c r="C39" s="109">
        <f>'Pojištěnci od 19 let_počty'!C32/'Pojištěnci od 19 let_počty'!C5</f>
        <v>0.53637375052652125</v>
      </c>
      <c r="D39" s="109">
        <f>'Pojištěnci od 19 let_počty'!D32/'Pojištěnci od 19 let_počty'!D5</f>
        <v>0.6573602777443559</v>
      </c>
      <c r="E39" s="109">
        <f>'Pojištěnci od 19 let_počty'!E32/'Pojištěnci od 19 let_počty'!E5</f>
        <v>0.56581168307084651</v>
      </c>
      <c r="F39" s="109">
        <f>'Pojištěnci od 19 let_počty'!F32/'Pojištěnci od 19 let_počty'!F5</f>
        <v>0.55601149861543464</v>
      </c>
      <c r="G39" s="109">
        <f>'Pojištěnci od 19 let_počty'!G32/'Pojištěnci od 19 let_počty'!G5</f>
        <v>0.60005692886560336</v>
      </c>
      <c r="H39" s="109">
        <f>'Pojištěnci od 19 let_počty'!H32/'Pojištěnci od 19 let_počty'!H5</f>
        <v>0.56384532144300592</v>
      </c>
      <c r="I39" s="110">
        <f>'Pojištěnci od 19 let_počty'!I32/'Pojištěnci od 19 let_počty'!I5</f>
        <v>0.52658246892286531</v>
      </c>
    </row>
    <row r="40" spans="1:9" x14ac:dyDescent="0.35">
      <c r="A40" s="123"/>
      <c r="B40" s="124"/>
      <c r="C40" s="124"/>
      <c r="D40" s="124"/>
      <c r="E40" s="124"/>
      <c r="F40" s="124"/>
      <c r="G40" s="124"/>
      <c r="H40" s="124"/>
      <c r="I40" s="125"/>
    </row>
    <row r="41" spans="1:9" ht="30" customHeight="1" x14ac:dyDescent="0.35">
      <c r="A41" s="90" t="s">
        <v>70</v>
      </c>
      <c r="B41" s="108">
        <f>'Pojištěnci od 19 let_počty'!B34/'Pojištěnci od 19 let_počty'!B7</f>
        <v>8.1604379792904219E-2</v>
      </c>
      <c r="C41" s="109">
        <f>'Pojištěnci od 19 let_počty'!C34/'Pojištěnci od 19 let_počty'!C7</f>
        <v>6.6304795468508426E-2</v>
      </c>
      <c r="D41" s="109">
        <f>'Pojištěnci od 19 let_počty'!D34/'Pojištěnci od 19 let_počty'!D7</f>
        <v>0.35444211544663012</v>
      </c>
      <c r="E41" s="109">
        <f>'Pojištěnci od 19 let_počty'!E34/'Pojištěnci od 19 let_počty'!E7</f>
        <v>0.10808746300009549</v>
      </c>
      <c r="F41" s="109">
        <f>'Pojištěnci od 19 let_počty'!F34/'Pojištěnci od 19 let_počty'!F7</f>
        <v>2.2409507534565793E-2</v>
      </c>
      <c r="G41" s="109">
        <f>'Pojištěnci od 19 let_počty'!G34/'Pojištěnci od 19 let_počty'!G7</f>
        <v>0.11944444444444445</v>
      </c>
      <c r="H41" s="109">
        <f>'Pojištěnci od 19 let_počty'!H34/'Pojištěnci od 19 let_počty'!H7</f>
        <v>5.3519398865204723E-2</v>
      </c>
      <c r="I41" s="110">
        <f>'Pojištěnci od 19 let_počty'!I34/'Pojištěnci od 19 let_počty'!I7</f>
        <v>5.9651269501376565E-2</v>
      </c>
    </row>
    <row r="42" spans="1:9" ht="30" customHeight="1" x14ac:dyDescent="0.35">
      <c r="A42" s="27" t="s">
        <v>71</v>
      </c>
      <c r="B42" s="108">
        <f>'Pojištěnci od 19 let_počty'!B35/'Pojištěnci od 19 let_počty'!B25</f>
        <v>0.16314075667087888</v>
      </c>
      <c r="C42" s="109">
        <f>'Pojištěnci od 19 let_počty'!C35/'Pojištěnci od 19 let_počty'!C25</f>
        <v>0.27933517156862747</v>
      </c>
      <c r="D42" s="109">
        <f>'Pojištěnci od 19 let_počty'!D35/'Pojištěnci od 19 let_počty'!D25</f>
        <v>0.32756712679829925</v>
      </c>
      <c r="E42" s="109">
        <f>'Pojištěnci od 19 let_počty'!E35/'Pojištěnci od 19 let_počty'!E25</f>
        <v>0.16845044206607723</v>
      </c>
      <c r="F42" s="109">
        <f>'Pojištěnci od 19 let_počty'!F35/'Pojištěnci od 19 let_počty'!F25</f>
        <v>3.1247332024246562E-2</v>
      </c>
      <c r="G42" s="109">
        <f>'Pojištěnci od 19 let_počty'!G35/'Pojištěnci od 19 let_počty'!G25</f>
        <v>0.22592541220555568</v>
      </c>
      <c r="H42" s="109">
        <f>'Pojištěnci od 19 let_počty'!H35/'Pojištěnci od 19 let_počty'!H25</f>
        <v>5.2874838232575334E-2</v>
      </c>
      <c r="I42" s="110">
        <f>'Pojištěnci od 19 let_počty'!I35/'Pojištěnci od 19 let_počty'!I25</f>
        <v>2.5568386430749285E-2</v>
      </c>
    </row>
    <row r="43" spans="1:9" ht="15" customHeight="1" x14ac:dyDescent="0.35">
      <c r="A43" s="171" t="s">
        <v>25</v>
      </c>
      <c r="B43" s="189"/>
      <c r="C43" s="189"/>
      <c r="D43" s="189"/>
      <c r="E43" s="189"/>
      <c r="F43" s="189"/>
      <c r="G43" s="189"/>
      <c r="H43" s="189"/>
      <c r="I43" s="173"/>
    </row>
    <row r="44" spans="1:9" ht="15" customHeight="1" x14ac:dyDescent="0.35">
      <c r="A44" s="111"/>
      <c r="B44" s="112"/>
      <c r="C44" s="113"/>
      <c r="D44" s="113"/>
      <c r="E44" s="113"/>
      <c r="F44" s="113"/>
      <c r="G44" s="113"/>
      <c r="H44" s="113"/>
      <c r="I44" s="114"/>
    </row>
    <row r="45" spans="1:9" ht="15" customHeight="1" x14ac:dyDescent="0.35">
      <c r="A45" s="32" t="s">
        <v>47</v>
      </c>
      <c r="B45" s="53" t="s">
        <v>59</v>
      </c>
      <c r="C45" s="56" t="s">
        <v>0</v>
      </c>
      <c r="D45" s="56" t="s">
        <v>6</v>
      </c>
      <c r="E45" s="56" t="s">
        <v>1</v>
      </c>
      <c r="F45" s="56" t="s">
        <v>2</v>
      </c>
      <c r="G45" s="56" t="s">
        <v>3</v>
      </c>
      <c r="H45" s="56" t="s">
        <v>4</v>
      </c>
      <c r="I45" s="57" t="s">
        <v>5</v>
      </c>
    </row>
    <row r="46" spans="1:9" s="91" customFormat="1" ht="30" customHeight="1" x14ac:dyDescent="0.35">
      <c r="A46" s="169" t="s">
        <v>72</v>
      </c>
      <c r="B46" s="130">
        <f>'Pojištěnci od 19 let_počty'!B39/'Pojištěnci od 19 let_počty'!B$7</f>
        <v>8.8912201456218781E-2</v>
      </c>
      <c r="C46" s="126">
        <f>'Pojištěnci od 19 let_počty'!C39/'Pojištěnci od 19 let_počty'!C$7</f>
        <v>7.9230213544514885E-2</v>
      </c>
      <c r="D46" s="126">
        <f>'Pojištěnci od 19 let_počty'!D39/'Pojištěnci od 19 let_počty'!D$7</f>
        <v>0.10137858755240245</v>
      </c>
      <c r="E46" s="126">
        <f>'Pojištěnci od 19 let_počty'!E39/'Pojištěnci od 19 let_počty'!E$7</f>
        <v>0.20901365415831186</v>
      </c>
      <c r="F46" s="126">
        <f>'Pojištěnci od 19 let_počty'!F39/'Pojištěnci od 19 let_počty'!F$7</f>
        <v>0.10412459220133602</v>
      </c>
      <c r="G46" s="126">
        <f>'Pojištěnci od 19 let_počty'!G39/'Pojištěnci od 19 let_počty'!G$7</f>
        <v>6.805555555555555E-2</v>
      </c>
      <c r="H46" s="126">
        <f>'Pojištěnci od 19 let_počty'!H39/'Pojištěnci od 19 let_počty'!H$7</f>
        <v>0.1291724173184072</v>
      </c>
      <c r="I46" s="127">
        <f>'Pojištěnci od 19 let_počty'!I39/'Pojištěnci od 19 let_počty'!I$7</f>
        <v>4.101152238197206E-2</v>
      </c>
    </row>
    <row r="47" spans="1:9" s="91" customFormat="1" ht="45" customHeight="1" x14ac:dyDescent="0.35">
      <c r="A47" s="27" t="s">
        <v>73</v>
      </c>
      <c r="B47" s="130">
        <f>'Pojištěnci od 19 let_počty'!B40/'Pojištěnci od 19 let_počty'!B$25</f>
        <v>0.11749671611228676</v>
      </c>
      <c r="C47" s="126">
        <f>'Pojištěnci od 19 let_počty'!C40/'Pojištěnci od 19 let_počty'!C$25</f>
        <v>0.12203201593137254</v>
      </c>
      <c r="D47" s="126">
        <f>'Pojištěnci od 19 let_počty'!D40/'Pojištěnci od 19 let_počty'!D$25</f>
        <v>7.565961908090163E-2</v>
      </c>
      <c r="E47" s="126">
        <f>'Pojištěnci od 19 let_počty'!E40/'Pojištěnci od 19 let_počty'!E$25</f>
        <v>0.30562018509901245</v>
      </c>
      <c r="F47" s="126">
        <f>'Pojištěnci od 19 let_počty'!F40/'Pojištěnci od 19 let_počty'!F$25</f>
        <v>0.14906514129599591</v>
      </c>
      <c r="G47" s="126">
        <f>'Pojištěnci od 19 let_počty'!G40/'Pojištěnci od 19 let_počty'!G$25</f>
        <v>0.10673641521522315</v>
      </c>
      <c r="H47" s="126">
        <f>'Pojištěnci od 19 let_počty'!H40/'Pojištěnci od 19 let_počty'!H$25</f>
        <v>0.13853454119677081</v>
      </c>
      <c r="I47" s="127">
        <f>'Pojištěnci od 19 let_počty'!I40/'Pojištěnci od 19 let_počty'!I$25</f>
        <v>2.4920173817011979E-2</v>
      </c>
    </row>
    <row r="48" spans="1:9" s="91" customFormat="1" ht="15" customHeight="1" x14ac:dyDescent="0.35">
      <c r="A48" s="29"/>
      <c r="B48" s="136"/>
      <c r="C48" s="136"/>
      <c r="D48" s="136"/>
      <c r="E48" s="136"/>
      <c r="F48" s="136"/>
      <c r="G48" s="136"/>
      <c r="H48" s="136"/>
      <c r="I48" s="137"/>
    </row>
    <row r="49" spans="1:9" s="91" customFormat="1" ht="29" x14ac:dyDescent="0.35">
      <c r="A49" s="27" t="s">
        <v>74</v>
      </c>
      <c r="B49" s="130">
        <f>'Pojištěnci od 19 let_počty'!B42/'Pojištěnci od 19 let_počty'!B$7</f>
        <v>4.2736469935840751E-2</v>
      </c>
      <c r="C49" s="126">
        <f>'Pojištěnci od 19 let_počty'!C42/'Pojištěnci od 19 let_počty'!C$7</f>
        <v>4.2556998089374083E-2</v>
      </c>
      <c r="D49" s="126">
        <f>'Pojištěnci od 19 let_počty'!D42/'Pojištěnci od 19 let_počty'!D$7</f>
        <v>4.8814898419864562E-2</v>
      </c>
      <c r="E49" s="126">
        <f>'Pojištěnci od 19 let_počty'!E42/'Pojištěnci od 19 let_počty'!E$7</f>
        <v>4.0739679811578978E-2</v>
      </c>
      <c r="F49" s="126">
        <f>'Pojištěnci od 19 let_počty'!F42/'Pojištěnci od 19 let_počty'!F$7</f>
        <v>5.4295479260525088E-2</v>
      </c>
      <c r="G49" s="126">
        <f>'Pojištěnci od 19 let_počty'!G42/'Pojištěnci od 19 let_počty'!G$7</f>
        <v>4.3683535020168683E-3</v>
      </c>
      <c r="H49" s="126">
        <f>'Pojištěnci od 19 let_počty'!H42/'Pojištěnci od 19 let_počty'!H$7</f>
        <v>6.3129376884935848E-2</v>
      </c>
      <c r="I49" s="127">
        <f>'Pojištěnci od 19 let_počty'!I42/'Pojištěnci od 19 let_počty'!I$7</f>
        <v>2.9509534006322016E-2</v>
      </c>
    </row>
    <row r="50" spans="1:9" s="91" customFormat="1" ht="29" x14ac:dyDescent="0.35">
      <c r="A50" s="27" t="s">
        <v>75</v>
      </c>
      <c r="B50" s="130">
        <f>'Pojištěnci od 19 let_počty'!B43/'Pojištěnci od 19 let_počty'!B$25</f>
        <v>4.8240445174043758E-2</v>
      </c>
      <c r="C50" s="126">
        <f>'Pojištěnci od 19 let_počty'!C43/'Pojištěnci od 19 let_počty'!C$25</f>
        <v>6.692325367647059E-2</v>
      </c>
      <c r="D50" s="126">
        <f>'Pojištěnci od 19 let_počty'!D43/'Pojištěnci od 19 let_počty'!D$25</f>
        <v>4.3450404799347662E-2</v>
      </c>
      <c r="E50" s="126">
        <f>'Pojištěnci od 19 let_počty'!E43/'Pojištěnci od 19 let_počty'!E$25</f>
        <v>4.4568533167881702E-2</v>
      </c>
      <c r="F50" s="126">
        <f>'Pojištěnci od 19 let_počty'!F43/'Pojištěnci od 19 let_počty'!F$25</f>
        <v>6.6678050029881322E-2</v>
      </c>
      <c r="G50" s="126">
        <f>'Pojištěnci od 19 let_počty'!G43/'Pojištěnci od 19 let_počty'!G$25</f>
        <v>8.005231141141737E-3</v>
      </c>
      <c r="H50" s="126">
        <f>'Pojištěnci od 19 let_počty'!H43/'Pojištěnci od 19 let_počty'!H$25</f>
        <v>6.7911505515498863E-2</v>
      </c>
      <c r="I50" s="127">
        <f>'Pojištěnci od 19 let_počty'!I43/'Pojištěnci od 19 let_počty'!I$25</f>
        <v>1.6733488584255635E-2</v>
      </c>
    </row>
    <row r="51" spans="1:9" s="91" customFormat="1" x14ac:dyDescent="0.35">
      <c r="A51" s="29"/>
      <c r="B51" s="136"/>
      <c r="C51" s="132"/>
      <c r="D51" s="138"/>
      <c r="E51" s="138"/>
      <c r="F51" s="138"/>
      <c r="G51" s="139"/>
      <c r="H51" s="139"/>
      <c r="I51" s="87"/>
    </row>
    <row r="52" spans="1:9" s="91" customFormat="1" ht="43.5" x14ac:dyDescent="0.35">
      <c r="A52" s="27" t="s">
        <v>76</v>
      </c>
      <c r="B52" s="130">
        <f>'Pojištěnci od 19 let_počty'!B45/'Pojištěnci od 19 let_počty'!B$7</f>
        <v>7.2699573023647405E-3</v>
      </c>
      <c r="C52" s="126">
        <f>'Pojištěnci od 19 let_počty'!C45/'Pojištěnci od 19 let_počty'!C$7</f>
        <v>6.9774978226966157E-3</v>
      </c>
      <c r="D52" s="126">
        <f>'Pojištěnci od 19 let_počty'!D45/'Pojištěnci od 19 let_počty'!D$7</f>
        <v>2.055788455336988E-3</v>
      </c>
      <c r="E52" s="126">
        <f>'Pojištěnci od 19 let_počty'!E45/'Pojištěnci od 19 let_počty'!E$7</f>
        <v>1.6773290047423534E-2</v>
      </c>
      <c r="F52" s="126">
        <f>'Pojištěnci od 19 let_počty'!F45/'Pojištěnci od 19 let_počty'!F$7</f>
        <v>9.9813577753611934E-3</v>
      </c>
      <c r="G52" s="126">
        <f>'Pojištěnci od 19 let_počty'!G45/'Pojištěnci od 19 let_počty'!G$7</f>
        <v>1.8518518518518519E-3</v>
      </c>
      <c r="H52" s="126">
        <f>'Pojištěnci od 19 let_počty'!H45/'Pojištěnci od 19 let_počty'!H$7</f>
        <v>1.3648213464192609E-2</v>
      </c>
      <c r="I52" s="127">
        <f>'Pojištěnci od 19 let_počty'!I45/'Pojištěnci od 19 let_počty'!I$7</f>
        <v>1.8558172733761599E-3</v>
      </c>
    </row>
    <row r="53" spans="1:9" s="91" customFormat="1" ht="45" customHeight="1" x14ac:dyDescent="0.35">
      <c r="A53" s="27" t="s">
        <v>77</v>
      </c>
      <c r="B53" s="130">
        <f>'Pojištěnci od 19 let_počty'!B46/'Pojištěnci od 19 let_počty'!B$25</f>
        <v>1.0504777127733138E-2</v>
      </c>
      <c r="C53" s="126">
        <f>'Pojištěnci od 19 let_počty'!C46/'Pojištěnci od 19 let_počty'!C$25</f>
        <v>1.3097426470588236E-2</v>
      </c>
      <c r="D53" s="126">
        <f>'Pojištěnci od 19 let_počty'!D46/'Pojištěnci od 19 let_počty'!D$25</f>
        <v>1.5726017822820198E-3</v>
      </c>
      <c r="E53" s="126">
        <f>'Pojištěnci od 19 let_počty'!E46/'Pojištěnci od 19 let_počty'!E$25</f>
        <v>2.4610930148389432E-2</v>
      </c>
      <c r="F53" s="126">
        <f>'Pojištěnci od 19 let_počty'!F46/'Pojištěnci od 19 let_počty'!F$25</f>
        <v>1.5452915563903356E-2</v>
      </c>
      <c r="G53" s="126">
        <f>'Pojištěnci od 19 let_počty'!G46/'Pojištěnci od 19 let_počty'!G$25</f>
        <v>3.557880507174105E-3</v>
      </c>
      <c r="H53" s="126">
        <f>'Pojištěnci od 19 let_počty'!H46/'Pojištěnci od 19 let_počty'!H$25</f>
        <v>1.4728538854994762E-2</v>
      </c>
      <c r="I53" s="127">
        <f>'Pojištěnci od 19 let_počty'!I46/'Pojištěnci od 19 let_počty'!I$25</f>
        <v>1.5365039733032434E-3</v>
      </c>
    </row>
    <row r="54" spans="1:9" s="91" customFormat="1" x14ac:dyDescent="0.35">
      <c r="A54" s="29"/>
      <c r="B54" s="136"/>
      <c r="C54" s="132"/>
      <c r="D54" s="138"/>
      <c r="E54" s="138"/>
      <c r="F54" s="138"/>
      <c r="G54" s="139"/>
      <c r="H54" s="139"/>
      <c r="I54" s="87"/>
    </row>
    <row r="55" spans="1:9" s="91" customFormat="1" ht="30" customHeight="1" x14ac:dyDescent="0.35">
      <c r="A55" s="27" t="s">
        <v>78</v>
      </c>
      <c r="B55" s="130">
        <f>'Pojištěnci od 19 let_počty'!B48/'Pojištěnci od 19 let_počty'!B$7</f>
        <v>0.88904628584028811</v>
      </c>
      <c r="C55" s="126">
        <f>'Pojištěnci od 19 let_počty'!C48/'Pojištěnci od 19 let_počty'!C$7</f>
        <v>0.92076978645548513</v>
      </c>
      <c r="D55" s="126">
        <f>'Pojištěnci od 19 let_počty'!D48/'Pojištěnci od 19 let_počty'!D$7</f>
        <v>0.27680586907449212</v>
      </c>
      <c r="E55" s="126">
        <f>'Pojištěnci od 19 let_počty'!E48/'Pojištěnci od 19 let_počty'!E$7</f>
        <v>0.83672300200515615</v>
      </c>
      <c r="F55" s="126">
        <f>'Pojištěnci od 19 let_počty'!F48/'Pojištěnci od 19 let_počty'!F$7</f>
        <v>0.75512661177567186</v>
      </c>
      <c r="G55" s="126">
        <f>'Pojištěnci od 19 let_počty'!G48/'Pojištěnci od 19 let_počty'!G$7</f>
        <v>0.75509259259259254</v>
      </c>
      <c r="H55" s="126">
        <f>'Pojištěnci od 19 let_počty'!H48/'Pojištěnci od 19 let_počty'!H$7</f>
        <v>0.51438940857741655</v>
      </c>
      <c r="I55" s="161" t="s">
        <v>98</v>
      </c>
    </row>
    <row r="56" spans="1:9" s="91" customFormat="1" ht="45" customHeight="1" x14ac:dyDescent="0.35">
      <c r="A56" s="27" t="s">
        <v>79</v>
      </c>
      <c r="B56" s="130">
        <f>'Pojištěnci od 19 let_počty'!B49/'Pojištěnci od 19 let_počty'!B$25</f>
        <v>0.56738966658098189</v>
      </c>
      <c r="C56" s="126">
        <f>'Pojištěnci od 19 let_počty'!C49/'Pojištěnci od 19 let_počty'!C$25</f>
        <v>0.87796798406862742</v>
      </c>
      <c r="D56" s="126">
        <f>'Pojištěnci od 19 let_počty'!D49/'Pojištěnci od 19 let_počty'!D$25</f>
        <v>0.32523734638010365</v>
      </c>
      <c r="E56" s="126">
        <f>'Pojištěnci od 19 let_počty'!E49/'Pojištěnci od 19 let_počty'!E$25</f>
        <v>0.73579442634817227</v>
      </c>
      <c r="F56" s="126">
        <f>'Pojištěnci od 19 let_počty'!F49/'Pojištěnci od 19 let_počty'!F$25</f>
        <v>0.57175787586442417</v>
      </c>
      <c r="G56" s="126">
        <f>'Pojištěnci od 19 let_počty'!G49/'Pojištěnci od 19 let_počty'!G$25</f>
        <v>0.64931319255927422</v>
      </c>
      <c r="H56" s="126">
        <f>'Pojištěnci od 19 let_počty'!H49/'Pojištěnci od 19 let_počty'!H$25</f>
        <v>0.45966598878412523</v>
      </c>
      <c r="I56" s="161" t="s">
        <v>99</v>
      </c>
    </row>
    <row r="57" spans="1:9" s="91" customFormat="1" x14ac:dyDescent="0.35">
      <c r="A57" s="29"/>
      <c r="B57" s="136"/>
      <c r="C57" s="132"/>
      <c r="D57" s="138"/>
      <c r="E57" s="138"/>
      <c r="F57" s="138"/>
      <c r="G57" s="139"/>
      <c r="H57" s="139"/>
      <c r="I57" s="87"/>
    </row>
    <row r="58" spans="1:9" s="91" customFormat="1" ht="45" customHeight="1" x14ac:dyDescent="0.35">
      <c r="A58" s="90" t="s">
        <v>80</v>
      </c>
      <c r="B58" s="130">
        <f>'Pojištěnci od 19 let_počty'!B51/'Pojištěnci od 19 let_počty'!B$7</f>
        <v>0.38697822353782313</v>
      </c>
      <c r="C58" s="126">
        <f>'Pojištěnci od 19 let_počty'!C51/'Pojištěnci od 19 let_počty'!C$7</f>
        <v>0.37538735746258078</v>
      </c>
      <c r="D58" s="126">
        <f>'Pojištěnci od 19 let_počty'!D51/'Pojištěnci od 19 let_počty'!D$7</f>
        <v>0.7226701064172848</v>
      </c>
      <c r="E58" s="126">
        <f>'Pojištěnci od 19 let_počty'!E51/'Pojištěnci od 19 let_počty'!E$7</f>
        <v>0.29456698176262769</v>
      </c>
      <c r="F58" s="126">
        <f>'Pojištěnci od 19 let_počty'!F51/'Pojištěnci od 19 let_počty'!F$7</f>
        <v>0.35517321733726892</v>
      </c>
      <c r="G58" s="126">
        <f>'Pojištěnci od 19 let_počty'!G51/'Pojištěnci od 19 let_počty'!G$7</f>
        <v>0.52361111111111114</v>
      </c>
      <c r="H58" s="126">
        <f>'Pojištěnci od 19 let_počty'!H51/'Pojištěnci od 19 let_počty'!H$7</f>
        <v>0.30675254306599192</v>
      </c>
      <c r="I58" s="127">
        <f>'Pojištěnci od 19 let_počty'!I51/'Pojištěnci od 19 let_počty'!I$7</f>
        <v>0.38906903232385032</v>
      </c>
    </row>
    <row r="59" spans="1:9" s="91" customFormat="1" ht="58" x14ac:dyDescent="0.35">
      <c r="A59" s="27" t="s">
        <v>81</v>
      </c>
      <c r="B59" s="130">
        <f>'Pojištěnci od 19 let_počty'!B52/'Pojištěnci od 19 let_počty'!B$25</f>
        <v>0.42638106422877187</v>
      </c>
      <c r="C59" s="126">
        <f>'Pojištěnci od 19 let_počty'!C52/'Pojištěnci od 19 let_počty'!C$25</f>
        <v>0.64188878676470584</v>
      </c>
      <c r="D59" s="126">
        <f>'Pojištěnci od 19 let_počty'!D52/'Pojištěnci od 19 let_počty'!D$25</f>
        <v>0.67400547498398278</v>
      </c>
      <c r="E59" s="126">
        <f>'Pojištěnci od 19 let_počty'!E52/'Pojištěnci od 19 let_počty'!E$25</f>
        <v>0.3001395998138669</v>
      </c>
      <c r="F59" s="126">
        <f>'Pojištěnci od 19 let_počty'!F52/'Pojištěnci od 19 let_počty'!F$25</f>
        <v>0.41526509007086143</v>
      </c>
      <c r="G59" s="126">
        <f>'Pojištěnci od 19 let_počty'!G52/'Pojištěnci od 19 let_počty'!G$25</f>
        <v>0.34422493906909468</v>
      </c>
      <c r="H59" s="126">
        <f>'Pojištěnci od 19 let_počty'!H52/'Pojištěnci od 19 let_počty'!H$25</f>
        <v>0.31361311394589264</v>
      </c>
      <c r="I59" s="127">
        <f>'Pojištěnci od 19 let_počty'!I52/'Pojištěnci od 19 let_počty'!I$25</f>
        <v>0.16200513768516073</v>
      </c>
    </row>
    <row r="60" spans="1:9" s="91" customFormat="1" x14ac:dyDescent="0.35">
      <c r="A60" s="29"/>
      <c r="B60" s="136"/>
      <c r="C60" s="132"/>
      <c r="D60" s="138"/>
      <c r="E60" s="138"/>
      <c r="F60" s="138"/>
      <c r="G60" s="139"/>
      <c r="H60" s="139"/>
      <c r="I60" s="87"/>
    </row>
    <row r="61" spans="1:9" s="91" customFormat="1" ht="45" customHeight="1" x14ac:dyDescent="0.35">
      <c r="A61" s="27" t="s">
        <v>82</v>
      </c>
      <c r="B61" s="130">
        <f>'Pojištěnci od 19 let_počty'!B54/'Pojištěnci od 19 let_počty'!B$7</f>
        <v>0.55681547360519945</v>
      </c>
      <c r="C61" s="126">
        <f>'Pojištěnci od 19 let_počty'!C54/'Pojištěnci od 19 let_počty'!C$7</f>
        <v>0.54538242899290434</v>
      </c>
      <c r="D61" s="126">
        <f>'Pojištěnci od 19 let_počty'!D54/'Pojištěnci od 19 let_počty'!D$7</f>
        <v>0.1309255079006772</v>
      </c>
      <c r="E61" s="126">
        <f>'Pojištěnci od 19 let_počty'!E54/'Pojištěnci od 19 let_počty'!E$7</f>
        <v>0.53999172475253832</v>
      </c>
      <c r="F61" s="126">
        <f>'Pojištěnci od 19 let_počty'!F54/'Pojištěnci od 19 let_počty'!F$7</f>
        <v>0.23244523846512349</v>
      </c>
      <c r="G61" s="126">
        <f>'Pojištěnci od 19 let_počty'!G54/'Pojištěnci od 19 let_počty'!G$7</f>
        <v>0.23379629629629631</v>
      </c>
      <c r="H61" s="126">
        <f>'Pojištěnci od 19 let_počty'!H54/'Pojištěnci od 19 let_počty'!H$7</f>
        <v>0.20763686551142463</v>
      </c>
      <c r="I61" s="161" t="s">
        <v>96</v>
      </c>
    </row>
    <row r="62" spans="1:9" s="91" customFormat="1" ht="45" customHeight="1" x14ac:dyDescent="0.35">
      <c r="A62" s="27" t="s">
        <v>83</v>
      </c>
      <c r="B62" s="130">
        <f>'Pojištěnci od 19 let_počty'!B55/'Pojištěnci od 19 let_počty'!B$25</f>
        <v>0.2563855485127513</v>
      </c>
      <c r="C62" s="126">
        <f>'Pojištěnci od 19 let_počty'!C55/'Pojištěnci od 19 let_počty'!C$25</f>
        <v>0.23607919730392157</v>
      </c>
      <c r="D62" s="126">
        <f>'Pojištěnci od 19 let_počty'!D55/'Pojištěnci od 19 let_počty'!D$25</f>
        <v>0.14368920729221271</v>
      </c>
      <c r="E62" s="126">
        <f>'Pojištěnci od 19 let_počty'!E55/'Pojištěnci od 19 let_počty'!E$25</f>
        <v>0.43301794116126363</v>
      </c>
      <c r="F62" s="126">
        <f>'Pojištěnci od 19 let_počty'!F55/'Pojištěnci od 19 let_počty'!F$25</f>
        <v>0.41406983693332194</v>
      </c>
      <c r="G62" s="126">
        <f>'Pojištěnci od 19 let_počty'!G55/'Pojištěnci od 19 let_počty'!G$25</f>
        <v>0.38514056490159687</v>
      </c>
      <c r="H62" s="126">
        <f>'Pojištěnci od 19 let_počty'!H55/'Pojištěnci od 19 let_počty'!H$25</f>
        <v>0.14605287483823257</v>
      </c>
      <c r="I62" s="161" t="s">
        <v>97</v>
      </c>
    </row>
    <row r="63" spans="1:9" s="143" customFormat="1" ht="15" customHeight="1" x14ac:dyDescent="0.35">
      <c r="A63" s="179" t="s">
        <v>36</v>
      </c>
      <c r="B63" s="179"/>
      <c r="C63" s="179"/>
      <c r="D63" s="179"/>
      <c r="E63" s="179"/>
      <c r="F63" s="179"/>
      <c r="G63" s="179"/>
      <c r="H63" s="179"/>
      <c r="I63" s="180"/>
    </row>
    <row r="64" spans="1:9" s="143" customFormat="1" ht="15" customHeight="1" thickBot="1" x14ac:dyDescent="0.4">
      <c r="A64" s="187" t="s">
        <v>93</v>
      </c>
      <c r="B64" s="187"/>
      <c r="C64" s="187"/>
      <c r="D64" s="187"/>
      <c r="E64" s="187"/>
      <c r="F64" s="187"/>
      <c r="G64" s="187"/>
      <c r="H64" s="187"/>
      <c r="I64" s="188"/>
    </row>
  </sheetData>
  <mergeCells count="7">
    <mergeCell ref="A64:I64"/>
    <mergeCell ref="A43:I43"/>
    <mergeCell ref="A63:I63"/>
    <mergeCell ref="A1:I1"/>
    <mergeCell ref="A7:I7"/>
    <mergeCell ref="A17:I17"/>
    <mergeCell ref="A27:I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Pojištěnci do 18 let_počty</vt:lpstr>
      <vt:lpstr>Pojištěnci do 18 let_podíly</vt:lpstr>
      <vt:lpstr>Pojištěnci od 19 let_počty</vt:lpstr>
      <vt:lpstr>Pojištěnci od 19 let_podíly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Fikejzová Alena, Mgr.</dc:creator>
  <cp:lastModifiedBy>Alena Fikejzová</cp:lastModifiedBy>
  <dcterms:created xsi:type="dcterms:W3CDTF">2025-03-31T12:59:58Z</dcterms:created>
  <dcterms:modified xsi:type="dcterms:W3CDTF">2025-07-03T09:44:10Z</dcterms:modified>
</cp:coreProperties>
</file>